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8220" windowHeight="5835" activeTab="5"/>
  </bookViews>
  <sheets>
    <sheet name="BSheet" sheetId="1" r:id="rId1"/>
    <sheet name="PL" sheetId="2" r:id="rId2"/>
    <sheet name="SCE" sheetId="3" r:id="rId3"/>
    <sheet name="Cflow" sheetId="4" r:id="rId4"/>
    <sheet name="MAB26 notes" sheetId="5" r:id="rId5"/>
    <sheet name="KLSE notes" sheetId="6" r:id="rId6"/>
  </sheets>
  <definedNames/>
  <calcPr calcMode="autoNoTable" fullCalcOnLoad="1" iterate="1" iterateCount="1" iterateDelta="0"/>
</workbook>
</file>

<file path=xl/sharedStrings.xml><?xml version="1.0" encoding="utf-8"?>
<sst xmlns="http://schemas.openxmlformats.org/spreadsheetml/2006/main" count="332" uniqueCount="222">
  <si>
    <t>FORMIS (MALAYSIA) BERHAD</t>
  </si>
  <si>
    <t>Condensed Consolidated Balance Sheet</t>
  </si>
  <si>
    <t>As at</t>
  </si>
  <si>
    <t xml:space="preserve">As at </t>
  </si>
  <si>
    <t>Property, plant and equipment</t>
  </si>
  <si>
    <t>RM'000</t>
  </si>
  <si>
    <t>Investment in associated company</t>
  </si>
  <si>
    <t>Other investments</t>
  </si>
  <si>
    <t>Investment property</t>
  </si>
  <si>
    <t>Goodwill on consolidation</t>
  </si>
  <si>
    <t>Current Assets</t>
  </si>
  <si>
    <t>Inventories</t>
  </si>
  <si>
    <t>Receivables, deposits and prepayment</t>
  </si>
  <si>
    <t>Deposits, bank and cash balances</t>
  </si>
  <si>
    <t>Current Liabilities</t>
  </si>
  <si>
    <t>Payables, deposits and accruals</t>
  </si>
  <si>
    <t>Bank borrowings</t>
  </si>
  <si>
    <t>Taxation</t>
  </si>
  <si>
    <t>Net Current Assets</t>
  </si>
  <si>
    <t>Capital and Reserves</t>
  </si>
  <si>
    <t>Share capital</t>
  </si>
  <si>
    <t>Reserves</t>
  </si>
  <si>
    <t>Shareholders' equity</t>
  </si>
  <si>
    <t>Minority interest</t>
  </si>
  <si>
    <t>Long Term and Deferred Liabilities</t>
  </si>
  <si>
    <t xml:space="preserve">3% irredeemable convertible unsecured loan stocks 2000/2005 </t>
  </si>
  <si>
    <t>Deferred taxation</t>
  </si>
  <si>
    <t>Condensed Consolidated Income Statement</t>
  </si>
  <si>
    <t>RM'000</t>
  </si>
  <si>
    <t>Revenue</t>
  </si>
  <si>
    <t>Gross profit</t>
  </si>
  <si>
    <t>Cost of sales</t>
  </si>
  <si>
    <t>Operating expenses</t>
  </si>
  <si>
    <t>Finance  cost</t>
  </si>
  <si>
    <t>Share of results of associated company</t>
  </si>
  <si>
    <t>Other operating income</t>
  </si>
  <si>
    <t>Taxation</t>
  </si>
  <si>
    <t>- group</t>
  </si>
  <si>
    <t>- associated company</t>
  </si>
  <si>
    <t>Minority interest</t>
  </si>
  <si>
    <t>Basic earnings per ordinary share (sen)</t>
  </si>
  <si>
    <t>Diluted earnings per ordinary share (sen)</t>
  </si>
  <si>
    <t>Condensed Consolidated Statement of Changes in Equity</t>
  </si>
  <si>
    <t>- as previously reported</t>
  </si>
  <si>
    <t>- as restated</t>
  </si>
  <si>
    <t>Non distributable</t>
  </si>
  <si>
    <t>Distributable</t>
  </si>
  <si>
    <t>Share capital</t>
  </si>
  <si>
    <t>Reserves attributable to capital</t>
  </si>
  <si>
    <t>Reserves attributable to revenue</t>
  </si>
  <si>
    <t>Retained profits / (Accumulated losses)</t>
  </si>
  <si>
    <t>Total</t>
  </si>
  <si>
    <t>RM'000</t>
  </si>
  <si>
    <t>RM'000</t>
  </si>
  <si>
    <t>Cash flows from operating activities</t>
  </si>
  <si>
    <t>Tax paid</t>
  </si>
  <si>
    <t>Cash flows from investing activities</t>
  </si>
  <si>
    <t>Interest received</t>
  </si>
  <si>
    <t>- purchases</t>
  </si>
  <si>
    <t>- disposals</t>
  </si>
  <si>
    <t>Others</t>
  </si>
  <si>
    <t>Cash flows from financing activities</t>
  </si>
  <si>
    <t>Interest paid</t>
  </si>
  <si>
    <t>Property, plant and equipment:</t>
  </si>
  <si>
    <t>Finance lease and hire purchase liabilities</t>
  </si>
  <si>
    <t>Exchange differences</t>
  </si>
  <si>
    <t>- effect of change in exchange rates</t>
  </si>
  <si>
    <t>Condensed Consolidated Cash Flow Statement</t>
  </si>
  <si>
    <t>Notes to the Interim Financial Report</t>
  </si>
  <si>
    <t>Basis of preparation</t>
  </si>
  <si>
    <t>(a)</t>
  </si>
  <si>
    <t>(b)</t>
  </si>
  <si>
    <t>Dividends</t>
  </si>
  <si>
    <t>Qualification</t>
  </si>
  <si>
    <t>Seasonal and cyclical factors</t>
  </si>
  <si>
    <t>Debt and equity securities</t>
  </si>
  <si>
    <t>Dividends paid</t>
  </si>
  <si>
    <t>Systems</t>
  </si>
  <si>
    <t>Distribution</t>
  </si>
  <si>
    <t>Others</t>
  </si>
  <si>
    <t>Carrying amount of revalued assets</t>
  </si>
  <si>
    <t>Subsequent events</t>
  </si>
  <si>
    <t>Changes in the composition of the company</t>
  </si>
  <si>
    <t>Review of performance</t>
  </si>
  <si>
    <t>Variation of results against preceeding quarter</t>
  </si>
  <si>
    <t>Quarter</t>
  </si>
  <si>
    <t>Profit before taxation</t>
  </si>
  <si>
    <t>Current year prospects</t>
  </si>
  <si>
    <t>Profit forecast</t>
  </si>
  <si>
    <t>3 months ended</t>
  </si>
  <si>
    <t>- current</t>
  </si>
  <si>
    <t>- prior period</t>
  </si>
  <si>
    <t>Malaysian taxation</t>
  </si>
  <si>
    <t>Overseas taxation</t>
  </si>
  <si>
    <t>- Malaysian</t>
  </si>
  <si>
    <t>- Overseas</t>
  </si>
  <si>
    <t>Unquoted investments and properties</t>
  </si>
  <si>
    <t>Quoted investments</t>
  </si>
  <si>
    <t>Purchase of quoted investments</t>
  </si>
  <si>
    <t>Disposal of quoted investments</t>
  </si>
  <si>
    <t>Gain/(loss) on disposal of quoted investment</t>
  </si>
  <si>
    <t>At cost</t>
  </si>
  <si>
    <t>At book value</t>
  </si>
  <si>
    <t>At market value</t>
  </si>
  <si>
    <t>Status of corporate proposals</t>
  </si>
  <si>
    <t>Unsecured</t>
  </si>
  <si>
    <t>Changes in material litigation</t>
  </si>
  <si>
    <t>Earnings per share</t>
  </si>
  <si>
    <t>Basic earnings per share</t>
  </si>
  <si>
    <t>Net profit for the period</t>
  </si>
  <si>
    <t>Net profit for the period (RM'000)</t>
  </si>
  <si>
    <t>Weighted average number of ordinary shares in issue ('000)</t>
  </si>
  <si>
    <t>Basic earnings per share (sen)</t>
  </si>
  <si>
    <t>Diluted earnings per share</t>
  </si>
  <si>
    <t>Adjustment for conversion of ICULS ('000)</t>
  </si>
  <si>
    <t>Diluted earnings per share (sen)</t>
  </si>
  <si>
    <t>Savings on interest expense, net of tax, on conversion of ICULS</t>
  </si>
  <si>
    <t>Interest income deemed to be received, net of tax, based on cash proceeds from conversion from ICULS</t>
  </si>
  <si>
    <t>Payment of finance lease and hire purchase creditors</t>
  </si>
  <si>
    <t>Network</t>
  </si>
  <si>
    <t>Garment retailing</t>
  </si>
  <si>
    <t>Total</t>
  </si>
  <si>
    <t>External sales</t>
  </si>
  <si>
    <t>Inter segment sales</t>
  </si>
  <si>
    <t>Total sales</t>
  </si>
  <si>
    <t>Segment results</t>
  </si>
  <si>
    <t>Eliminations</t>
  </si>
  <si>
    <t>Net financing cost</t>
  </si>
  <si>
    <t>Not applicable.</t>
  </si>
  <si>
    <t>Borrowings and debts securities</t>
  </si>
  <si>
    <t>The Group's bank borrowings are as follows:</t>
  </si>
  <si>
    <t>Off balance sheet financial instruments</t>
  </si>
  <si>
    <t>The business of the Group was not affected by any significant seasonal and cyclical factors during the period under review.</t>
  </si>
  <si>
    <t>Segmental reporting</t>
  </si>
  <si>
    <t>Changes in contingent liabilities</t>
  </si>
  <si>
    <t>Net cash from financing activities</t>
  </si>
  <si>
    <t>Net decrease in cash and cash equivalents</t>
  </si>
  <si>
    <t>Net cash used in investing activities</t>
  </si>
  <si>
    <t>Associate company</t>
  </si>
  <si>
    <t>Exchange fluctuation reserve arising from translation of foreign subsidiary company during the period</t>
  </si>
  <si>
    <t xml:space="preserve">Interest expense on 3% irredeemable convertible unsecured loan stocks 2000/2005 </t>
  </si>
  <si>
    <t>Net loss not recognised in income statement</t>
  </si>
  <si>
    <t>Operating profit before working capital changes</t>
  </si>
  <si>
    <t>The interim financial report is unaudited and has been prepared in compliance with MASB 26 -  Interim Financial Reporting.</t>
  </si>
  <si>
    <t>ended</t>
  </si>
  <si>
    <t>As at 31 March 2003</t>
  </si>
  <si>
    <t>31.3.2003</t>
  </si>
  <si>
    <t>Significant items (MASB 26 paragraph 16 (d) and (e))</t>
  </si>
  <si>
    <t>The Condensed Consolidated Balance Sheet should be read in conjuction with the annual audited financial statements of the Group for the year ended 31 March 2003.</t>
  </si>
  <si>
    <t>The Condensed Consolidated Income Statement should be read in conjuction with the annual audited financial statements of the Group for the year ended 31 March 2003.</t>
  </si>
  <si>
    <t>The Condensed Consolidated Statement of Changes in Equity should be read in conjuction with the annual audited financial statements of the Group for the year ended 31 March 2003.</t>
  </si>
  <si>
    <t>Cash used in operations</t>
  </si>
  <si>
    <t>Net cash used in operating activities</t>
  </si>
  <si>
    <t>Purchase of unquoted redeemable convertible unsecured bonds</t>
  </si>
  <si>
    <t>Purchase of investment in an associate company</t>
  </si>
  <si>
    <t>The Condensed Consolidated Cash Flow Statement should be read in conjuction with the annual audited financial statements of the Group for the year ended 31 March 2003.</t>
  </si>
  <si>
    <t>The financial statements for the year ended 31 March 2003 were not subject to any audit qualification.</t>
  </si>
  <si>
    <t>Dividends paid to minority shareholders of a subsidiary company</t>
  </si>
  <si>
    <t>The carrying value of the investment property is based on historical cost incorporated in the annual financial statements for the year ended 31 March 2003 as the investment property has not been fully constructed.</t>
  </si>
  <si>
    <t>There were no material events subsequent to the end of the period under review.</t>
  </si>
  <si>
    <t>The interim financial report should be read in conjuction with the annual audited financial statements of the Group for the year ended 31 March 2003.</t>
  </si>
  <si>
    <t>The Group and Company have not entered into any contract and/or agreement involving off balance sheet financial instruments at the date of this report.</t>
  </si>
  <si>
    <t>The carrying value of the revalued  freehold land and buildings is based on valuation incorporated in the annual financial statements for the year ended 31 March 2003.</t>
  </si>
  <si>
    <t>There were no changes in contingent liabilities during the period under review.</t>
  </si>
  <si>
    <t>Long term bank borrowings</t>
  </si>
  <si>
    <t>Short term bank borrowings</t>
  </si>
  <si>
    <t>The accounting policies and presentation adopted for the interim financial report are consistent with those adopted for the annual financial statements for the year ended 31 March 2003 except for the adoption of new applicable approved accounting standards set out below.</t>
  </si>
  <si>
    <t>Restrospective application</t>
  </si>
  <si>
    <t>MASB 25 - "Income Taxes"</t>
  </si>
  <si>
    <t>The changes in accounting policies does not affect the net profit for the period or shareholders' equity as a result of the adoption of this standard.</t>
  </si>
  <si>
    <t>As at 31 March 2002</t>
  </si>
  <si>
    <t>Final dividends for the year ended 31 March 2002</t>
  </si>
  <si>
    <t>Share of results in associated company</t>
  </si>
  <si>
    <t>There were no changes in the composition of the Company during the period under review.</t>
  </si>
  <si>
    <t>There were no capital commitments during the period under review.</t>
  </si>
  <si>
    <t>Capital commitments</t>
  </si>
  <si>
    <t>Other than the above, there were no disposal of unquoted investments and properties during the period under review.</t>
  </si>
  <si>
    <t>On 14 April 2003, the Company entered into a sale and purchase agreement to dispose an apartment located in Cheras for cash consideration of RM130,000. The gain arising from the sale of the property was RM20,738.</t>
  </si>
  <si>
    <t>Operating profit</t>
  </si>
  <si>
    <t>Profit after taxation</t>
  </si>
  <si>
    <t>Adjustments for non-cash items</t>
  </si>
  <si>
    <t>Final dividends for the year ended 31 March 2003</t>
  </si>
  <si>
    <t>31.12.2003</t>
  </si>
  <si>
    <t>Dividends paid to shareholders of the company</t>
  </si>
  <si>
    <t>Cash and cash equivalents at 1 April</t>
  </si>
  <si>
    <t>Acquisition of additional shares in a subsidiary company</t>
  </si>
  <si>
    <t>A first and final dividend of 3 sen per share, less tax, amounting to RM2,481,970 in respect of the financial year ended 31 March 2003 was paid on 20 October 2003.</t>
  </si>
  <si>
    <t>Share of profits in associate company</t>
  </si>
  <si>
    <t>Additional information required by MSEB Listing Requirements</t>
  </si>
  <si>
    <t>As at 31 March 2004</t>
  </si>
  <si>
    <t>31.3.2004</t>
  </si>
  <si>
    <t>For the period ended 31 March 2004</t>
  </si>
  <si>
    <t>12 months ended</t>
  </si>
  <si>
    <t>The fully diluted earning per share are not presented in the income statement for the 3 months and 12 months period ended 31.3.2003 as there is an anti-dilutive effect on the conversion of ICULS to ordinary shares as noted above (MASB 13 paragraph 42).</t>
  </si>
  <si>
    <t>12 months period ended 31 March 2004</t>
  </si>
  <si>
    <t>Conversion of 3% irredeemable convertible unsecured loan stocks 2000/2005 to ordinary shares</t>
  </si>
  <si>
    <t xml:space="preserve">Issue of ordinary shares arising from the conversion of 3% irredeemable convertible unsecured loan stocks 2000/2005 </t>
  </si>
  <si>
    <t xml:space="preserve">Share premium arising from the conversion of 3% irredeemable convertible unsecured loan stocks 2000/2005 </t>
  </si>
  <si>
    <t>12 months period ended 31 March 2003</t>
  </si>
  <si>
    <t>(Increase)/decrease in inventories</t>
  </si>
  <si>
    <t>(Increase)/decrease in receivables</t>
  </si>
  <si>
    <t>Increase/(decrease) in payables</t>
  </si>
  <si>
    <t>Drawdown/(payment) of bank borrowings</t>
  </si>
  <si>
    <t>Withdrawal/(placement) of deposits pledge as securities</t>
  </si>
  <si>
    <t>Cash and cash equivalents at 31 March</t>
  </si>
  <si>
    <t xml:space="preserve">Proceeds from the conversion of 3% irredeemable convertible unsecured loan stocks 2000/2005 </t>
  </si>
  <si>
    <t>Proceeds from shorfall of profit guarantee</t>
  </si>
  <si>
    <t>Significant item(s) for the quarter ended 31 March 2004 is/are as follows:</t>
  </si>
  <si>
    <t xml:space="preserve">3% Irredeemable convertible unsecured loan stocks 2000/2005 </t>
  </si>
  <si>
    <t>Shortfall in profit guarantee from the major vendors of Formis Holdings Berhad</t>
  </si>
  <si>
    <t xml:space="preserve">Shortfall in profit guarantee received from the major vendors of Formis Holdings Berhad </t>
  </si>
  <si>
    <t>The Group's effective tax rate for the quarter is lower than the statutory tax rate is due to reversal of deferred taxation no longer required. The Group's effective tax rate for the 12 months period ended 31 March 2004 is higher than the statutory tax rate as profits of certain subsidiaries cannot be set-off against losses of other subsidiaries for tax purposes as group relief is not available and certain expenses disallowed for tax deductions.</t>
  </si>
  <si>
    <t>The directors have recommended for the Company to declare a first and final dividend of 3% less income tax of 28% amounting to a net sum of RM2.5 million for the financial year ended 31 March 2004, subject to the approval of the shareholders at the forthcoming Annual General Meeting of the Company and shall be payable at a date to be determined by the directors.</t>
  </si>
  <si>
    <t xml:space="preserve">On 22 May 1999, the Company had initiated legal proceedings against Berjaya Times Square Sdn Bhd (formerly known as Berjaya Ditan Sdn Bhd) to recover the sum paid of RM1,355,000 plus interest and to terminate the sales and purchase agreement pursuant to the non-delivery of vacant possession within the time stipulated in the agreements for parcel 04-72 and 04-15 at Berjaya Star City. </t>
  </si>
  <si>
    <t>On 27 April  2004, the Company filed a written submission in respect of the defendant's application to convert the Originating Summons into a Writ as instructed by the Court on 19 March 2004. The Court has fixed the matter for hearing on 28 June 2004. Meantime, efforts are being made to have the matter resolved amicably out of Court.</t>
  </si>
  <si>
    <t>Other than the above, there were no issuances, cancellations, repurchases, resale and repayment of debts and equity securities during the period under review.</t>
  </si>
  <si>
    <t xml:space="preserve">The Company increased its issued and paid up capital from RM114,905,999 to RM115,570,699 by the issuance of 664,700 ordinary shares of RM1.00 each pursuant to the conversion of RM664,700 nominal amount of 3% Irredeemable Convertible Unsecured Loan Stocks 2000/2005 ("ICULS") by tendering RM1.00 nominal amount of ICULS plus RM0.40 for 1 new ordinary share. </t>
  </si>
  <si>
    <t>On 26 February 2004, the Company through Malaysian International Merchant Bankers Berhad announced that Formis Holdings Berhad, a wholly owned subsidiary company,  had proposed to acquire an additional 10% of the issued and paid up share capital of Diversified Gateway Berhad, an existing 70% owned subsidiary  of Formis Holdings Berhad. The acquisition is to be satisfied by a cash consideration of RM5,980,727 from Formis Holdings Berhad. On 18 May 2004, the Company announced that it had received approval from the Foreign Investment Committee.</t>
  </si>
  <si>
    <t xml:space="preserve">The increase in profit before taxation is due to higher billings as compared to the preceeding quarter. </t>
  </si>
  <si>
    <t>Based on current market outlook and existing business operations, the Board of Directors expects the Group's result for the financial year ending 31 March 2005 to be satisfactory. The Group shall continue to focus on the information technology sector as its core business.</t>
  </si>
  <si>
    <t>On 16 March 2004, the Company annouced that it has on the same date, received an offer from MY-InfoTech (M) Berhad to acquire the entire information technology business held under Formis Holdings Berhad ("FHB') and its group of companies as well as Formis Systems and Technology Sdn Bhd ("FST") for a total consideration of RM155 million only ("Offer"). Both FHB and FST are wholly-owned subsidiaries of the Company. The Board of Directors is currently evaluating the Offer.</t>
  </si>
  <si>
    <t>The Group recorded higher revenue and profit before taxation for the quarter of RM66 million and RM4.3 million respectively as compared to a revenue of RM36.9 million and a loss of RM0.5 million in previous's year corresponding period. The revenue and profit before taxation for the financial year ended 31 March 2004 of RM215.7 million and RM13.7 million respectively is also higher than the previous year's corresponding period of RM153.3 million and RM7.6 million respectively. This is due to an increase in billings for contracts during the period/year.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</si>
</sst>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_(* #,##0.0_);_(* \(#,##0.0\);_(* &quot;-&quot;??_);_(@_)"/>
    <numFmt numFmtId="169" formatCode="_(* #,##0_);_(* \(#,##0\);_(* &quot;-&quot;??_);_(@_)"/>
    <numFmt numFmtId="170" formatCode="0.0"/>
    <numFmt numFmtId="171" formatCode="0.0000"/>
    <numFmt numFmtId="172" formatCode="_(* #,##0.000_);_(* \(#,##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s>
  <fonts count="6">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9"/>
      <name val="Americana BT"/>
      <family val="0"/>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Fill="1" applyBorder="1" applyAlignment="1">
      <alignment/>
    </xf>
    <xf numFmtId="169" fontId="0" fillId="0" borderId="0" xfId="15" applyNumberFormat="1" applyFill="1" applyBorder="1" applyAlignment="1">
      <alignment horizontal="left" vertical="top"/>
    </xf>
    <xf numFmtId="0" fontId="1" fillId="0" borderId="0" xfId="0" applyFont="1" applyFill="1" applyAlignment="1">
      <alignment/>
    </xf>
    <xf numFmtId="0" fontId="0" fillId="0" borderId="0" xfId="0" applyFill="1" applyAlignment="1">
      <alignment/>
    </xf>
    <xf numFmtId="15" fontId="1" fillId="0" borderId="0" xfId="0" applyNumberFormat="1" applyFont="1" applyFill="1" applyAlignment="1">
      <alignment horizontal="center"/>
    </xf>
    <xf numFmtId="0" fontId="1" fillId="0" borderId="0" xfId="0" applyFont="1" applyFill="1" applyAlignment="1">
      <alignment horizontal="center"/>
    </xf>
    <xf numFmtId="169" fontId="0" fillId="0" borderId="0" xfId="15" applyNumberFormat="1" applyFill="1" applyAlignment="1">
      <alignment/>
    </xf>
    <xf numFmtId="169" fontId="0" fillId="0" borderId="0" xfId="15" applyNumberFormat="1" applyFill="1" applyBorder="1" applyAlignment="1">
      <alignment/>
    </xf>
    <xf numFmtId="169" fontId="0" fillId="0" borderId="1" xfId="15" applyNumberFormat="1" applyFill="1" applyBorder="1" applyAlignment="1">
      <alignment/>
    </xf>
    <xf numFmtId="169" fontId="0" fillId="0" borderId="0" xfId="15" applyNumberFormat="1" applyFont="1" applyFill="1" applyAlignment="1">
      <alignment/>
    </xf>
    <xf numFmtId="169" fontId="0" fillId="0" borderId="2" xfId="15" applyNumberFormat="1" applyFill="1" applyBorder="1" applyAlignment="1">
      <alignment/>
    </xf>
    <xf numFmtId="0" fontId="0" fillId="0" borderId="0" xfId="0" applyFill="1" applyAlignment="1">
      <alignment wrapText="1"/>
    </xf>
    <xf numFmtId="169" fontId="0" fillId="0" borderId="3" xfId="15" applyNumberFormat="1" applyFill="1" applyBorder="1" applyAlignment="1">
      <alignment/>
    </xf>
    <xf numFmtId="169" fontId="0" fillId="0" borderId="4" xfId="15" applyNumberFormat="1" applyFill="1" applyBorder="1" applyAlignment="1">
      <alignment/>
    </xf>
    <xf numFmtId="169" fontId="0" fillId="0" borderId="5" xfId="15" applyNumberFormat="1" applyFill="1" applyBorder="1" applyAlignment="1">
      <alignment/>
    </xf>
    <xf numFmtId="169" fontId="0" fillId="0" borderId="6" xfId="15" applyNumberFormat="1" applyFill="1" applyBorder="1" applyAlignment="1">
      <alignment/>
    </xf>
    <xf numFmtId="43" fontId="0" fillId="0" borderId="7" xfId="15" applyNumberFormat="1" applyFill="1" applyBorder="1" applyAlignment="1">
      <alignment/>
    </xf>
    <xf numFmtId="0" fontId="0" fillId="0" borderId="0" xfId="0" applyFill="1" applyAlignment="1" quotePrefix="1">
      <alignment/>
    </xf>
    <xf numFmtId="43" fontId="0" fillId="0" borderId="0" xfId="15" applyNumberFormat="1" applyFill="1" applyAlignment="1">
      <alignment/>
    </xf>
    <xf numFmtId="0" fontId="0" fillId="0" borderId="0" xfId="0" applyFill="1" applyAlignment="1">
      <alignment/>
    </xf>
    <xf numFmtId="0" fontId="1" fillId="0" borderId="0" xfId="0" applyFont="1" applyFill="1" applyAlignment="1">
      <alignment horizontal="center" wrapText="1"/>
    </xf>
    <xf numFmtId="169" fontId="0" fillId="0" borderId="8" xfId="15" applyNumberFormat="1" applyFill="1" applyBorder="1" applyAlignment="1">
      <alignment/>
    </xf>
    <xf numFmtId="169" fontId="0" fillId="0" borderId="9" xfId="15" applyNumberFormat="1" applyFill="1" applyBorder="1" applyAlignment="1">
      <alignment/>
    </xf>
    <xf numFmtId="169" fontId="0" fillId="0" borderId="10" xfId="15" applyNumberFormat="1" applyFill="1" applyBorder="1" applyAlignment="1">
      <alignment/>
    </xf>
    <xf numFmtId="169" fontId="0" fillId="0" borderId="11" xfId="15" applyNumberFormat="1" applyFill="1" applyBorder="1" applyAlignment="1">
      <alignment/>
    </xf>
    <xf numFmtId="169" fontId="0" fillId="0" borderId="12" xfId="15" applyNumberFormat="1" applyFill="1" applyBorder="1" applyAlignment="1">
      <alignment/>
    </xf>
    <xf numFmtId="169" fontId="0" fillId="0" borderId="13" xfId="15" applyNumberFormat="1" applyFill="1" applyBorder="1" applyAlignment="1">
      <alignment/>
    </xf>
    <xf numFmtId="169" fontId="0" fillId="0" borderId="14" xfId="15" applyNumberFormat="1" applyFill="1" applyBorder="1" applyAlignment="1">
      <alignment/>
    </xf>
    <xf numFmtId="0" fontId="1" fillId="0" borderId="0" xfId="0" applyFont="1" applyFill="1" applyAlignment="1">
      <alignment horizontal="left" vertical="top"/>
    </xf>
    <xf numFmtId="0" fontId="0" fillId="0" borderId="0" xfId="0" applyFill="1" applyAlignment="1">
      <alignment vertical="top"/>
    </xf>
    <xf numFmtId="0" fontId="1" fillId="0" borderId="0" xfId="0" applyFont="1" applyFill="1" applyAlignment="1">
      <alignment horizontal="center" vertical="top"/>
    </xf>
    <xf numFmtId="0" fontId="1" fillId="0" borderId="0" xfId="0" applyFont="1" applyFill="1" applyAlignment="1">
      <alignment vertical="top"/>
    </xf>
    <xf numFmtId="0" fontId="0" fillId="0" borderId="0" xfId="0" applyFill="1" applyAlignment="1">
      <alignment horizontal="center" vertical="top"/>
    </xf>
    <xf numFmtId="0" fontId="0" fillId="0" borderId="0" xfId="0" applyFill="1" applyAlignment="1">
      <alignment horizontal="justify" vertical="top" wrapText="1"/>
    </xf>
    <xf numFmtId="169" fontId="0" fillId="0" borderId="7" xfId="15" applyNumberFormat="1" applyFill="1" applyBorder="1" applyAlignment="1">
      <alignment vertical="top"/>
    </xf>
    <xf numFmtId="169" fontId="0" fillId="0" borderId="0" xfId="15" applyNumberFormat="1" applyFill="1" applyBorder="1" applyAlignment="1">
      <alignment vertical="top"/>
    </xf>
    <xf numFmtId="0" fontId="1" fillId="0" borderId="0" xfId="0" applyFont="1" applyFill="1" applyAlignment="1">
      <alignment horizontal="center" vertical="top" wrapText="1"/>
    </xf>
    <xf numFmtId="169" fontId="0" fillId="0" borderId="0" xfId="15" applyNumberFormat="1" applyFill="1" applyAlignment="1">
      <alignment horizontal="left" vertical="top"/>
    </xf>
    <xf numFmtId="169" fontId="0" fillId="0" borderId="2" xfId="15" applyNumberFormat="1" applyFill="1" applyBorder="1" applyAlignment="1">
      <alignment horizontal="left" vertical="top"/>
    </xf>
    <xf numFmtId="169" fontId="0" fillId="0" borderId="7" xfId="15" applyNumberFormat="1" applyFill="1" applyBorder="1" applyAlignment="1">
      <alignment horizontal="left" vertical="top"/>
    </xf>
    <xf numFmtId="1" fontId="0" fillId="0" borderId="0" xfId="0" applyNumberFormat="1" applyFill="1" applyAlignment="1">
      <alignment vertical="top"/>
    </xf>
    <xf numFmtId="169" fontId="0" fillId="0" borderId="0" xfId="15" applyNumberFormat="1" applyFill="1" applyAlignment="1">
      <alignment vertical="top"/>
    </xf>
    <xf numFmtId="0" fontId="0" fillId="0" borderId="0" xfId="0" applyFill="1" applyAlignment="1" quotePrefix="1">
      <alignment vertical="top"/>
    </xf>
    <xf numFmtId="169" fontId="0" fillId="0" borderId="3" xfId="15" applyNumberFormat="1" applyFill="1" applyBorder="1" applyAlignment="1">
      <alignment vertical="top"/>
    </xf>
    <xf numFmtId="169" fontId="0" fillId="0" borderId="2" xfId="15" applyNumberFormat="1" applyFill="1" applyBorder="1" applyAlignment="1">
      <alignment vertical="top"/>
    </xf>
    <xf numFmtId="0" fontId="0" fillId="0" borderId="0" xfId="0" applyFont="1" applyFill="1" applyAlignment="1">
      <alignment vertical="top"/>
    </xf>
    <xf numFmtId="43" fontId="0" fillId="0" borderId="7" xfId="15" applyNumberFormat="1" applyFill="1" applyBorder="1" applyAlignment="1">
      <alignment vertical="top"/>
    </xf>
    <xf numFmtId="43" fontId="0" fillId="0" borderId="7" xfId="15" applyNumberFormat="1" applyFont="1" applyFill="1" applyBorder="1" applyAlignment="1">
      <alignment horizontal="center"/>
    </xf>
    <xf numFmtId="43" fontId="0" fillId="0" borderId="0" xfId="15" applyFill="1" applyAlignment="1">
      <alignment/>
    </xf>
    <xf numFmtId="169" fontId="0" fillId="0" borderId="0" xfId="15" applyNumberFormat="1" applyFont="1" applyFill="1" applyAlignment="1">
      <alignment horizontal="left" vertical="top"/>
    </xf>
    <xf numFmtId="0" fontId="0" fillId="0" borderId="0" xfId="0" applyNumberFormat="1" applyFill="1" applyAlignment="1">
      <alignment horizontal="center" vertical="top"/>
    </xf>
    <xf numFmtId="0" fontId="0" fillId="0" borderId="0" xfId="0" applyFill="1" applyAlignment="1">
      <alignment horizontal="justify" wrapText="1"/>
    </xf>
    <xf numFmtId="0" fontId="1" fillId="0" borderId="0" xfId="0" applyFont="1" applyFill="1" applyAlignment="1">
      <alignment horizontal="center"/>
    </xf>
    <xf numFmtId="0" fontId="0" fillId="0" borderId="0" xfId="0" applyFill="1" applyAlignment="1">
      <alignment vertical="top" wrapText="1"/>
    </xf>
    <xf numFmtId="0" fontId="0" fillId="0" borderId="0" xfId="0" applyAlignment="1">
      <alignment/>
    </xf>
    <xf numFmtId="0" fontId="1" fillId="0" borderId="0" xfId="0" applyFont="1" applyFill="1" applyAlignment="1">
      <alignment horizontal="center" vertical="top"/>
    </xf>
    <xf numFmtId="0" fontId="0" fillId="0" borderId="0" xfId="0" applyFill="1" applyAlignment="1">
      <alignment horizontal="justify" vertical="top" wrapText="1"/>
    </xf>
    <xf numFmtId="2" fontId="0" fillId="0" borderId="0" xfId="0" applyNumberFormat="1" applyFill="1" applyAlignment="1">
      <alignment horizontal="justify" vertical="top" wrapText="1"/>
    </xf>
    <xf numFmtId="0" fontId="0" fillId="0" borderId="0" xfId="0" applyFont="1" applyAlignment="1">
      <alignment horizontal="justify" vertical="top" wrapText="1"/>
    </xf>
    <xf numFmtId="0" fontId="0" fillId="0" borderId="0" xfId="0" applyAlignment="1">
      <alignment vertical="top" wrapText="1"/>
    </xf>
    <xf numFmtId="0" fontId="0" fillId="0" borderId="0" xfId="0" applyNumberFormat="1" applyFill="1" applyAlignment="1">
      <alignment horizontal="justify" vertical="top" wrapText="1"/>
    </xf>
    <xf numFmtId="0" fontId="0" fillId="0" borderId="0" xfId="0" applyNumberFormat="1" applyFont="1" applyFill="1" applyAlignment="1">
      <alignment horizontal="justify" vertical="top" wrapText="1"/>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58"/>
  <sheetViews>
    <sheetView workbookViewId="0" topLeftCell="A26">
      <selection activeCell="B42" sqref="B42"/>
    </sheetView>
  </sheetViews>
  <sheetFormatPr defaultColWidth="9.140625" defaultRowHeight="12.75"/>
  <cols>
    <col min="1" max="1" width="45.8515625" style="4" customWidth="1"/>
    <col min="2" max="2" width="11.57421875" style="4" customWidth="1"/>
    <col min="3" max="3" width="3.57421875" style="1" customWidth="1"/>
    <col min="4" max="4" width="11.7109375" style="4" customWidth="1"/>
    <col min="5" max="16384" width="9.140625" style="4" customWidth="1"/>
  </cols>
  <sheetData>
    <row r="1" ht="12.75">
      <c r="A1" s="3" t="s">
        <v>0</v>
      </c>
    </row>
    <row r="2" ht="12.75">
      <c r="A2" s="3" t="s">
        <v>1</v>
      </c>
    </row>
    <row r="3" ht="12.75">
      <c r="A3" s="3" t="s">
        <v>189</v>
      </c>
    </row>
    <row r="5" spans="2:4" ht="12.75">
      <c r="B5" s="5" t="s">
        <v>2</v>
      </c>
      <c r="D5" s="6" t="s">
        <v>3</v>
      </c>
    </row>
    <row r="6" spans="2:4" ht="12.75">
      <c r="B6" s="6" t="s">
        <v>190</v>
      </c>
      <c r="D6" s="6" t="s">
        <v>146</v>
      </c>
    </row>
    <row r="7" spans="2:4" ht="12.75">
      <c r="B7" s="6" t="s">
        <v>5</v>
      </c>
      <c r="D7" s="6" t="s">
        <v>5</v>
      </c>
    </row>
    <row r="8" ht="12.75">
      <c r="A8" s="3"/>
    </row>
    <row r="9" spans="1:4" ht="12.75">
      <c r="A9" s="3" t="s">
        <v>4</v>
      </c>
      <c r="B9" s="7">
        <v>34952</v>
      </c>
      <c r="C9" s="8"/>
      <c r="D9" s="7">
        <v>31923</v>
      </c>
    </row>
    <row r="10" spans="1:4" ht="12.75">
      <c r="A10" s="3" t="s">
        <v>6</v>
      </c>
      <c r="B10" s="7">
        <v>0</v>
      </c>
      <c r="C10" s="8"/>
      <c r="D10" s="7">
        <f>152+196</f>
        <v>348</v>
      </c>
    </row>
    <row r="11" spans="1:4" ht="12.75">
      <c r="A11" s="3" t="s">
        <v>8</v>
      </c>
      <c r="B11" s="7">
        <v>650</v>
      </c>
      <c r="C11" s="8"/>
      <c r="D11" s="7">
        <v>650</v>
      </c>
    </row>
    <row r="12" spans="1:4" ht="12.75">
      <c r="A12" s="3" t="s">
        <v>9</v>
      </c>
      <c r="B12" s="7">
        <v>21590</v>
      </c>
      <c r="C12" s="8"/>
      <c r="D12" s="7">
        <v>21582</v>
      </c>
    </row>
    <row r="13" spans="1:4" ht="12.75">
      <c r="A13" s="3" t="s">
        <v>7</v>
      </c>
      <c r="B13" s="10">
        <f>1849+13135</f>
        <v>14984</v>
      </c>
      <c r="C13" s="8"/>
      <c r="D13" s="7">
        <v>11670</v>
      </c>
    </row>
    <row r="14" spans="2:4" ht="12.75">
      <c r="B14" s="7"/>
      <c r="C14" s="8"/>
      <c r="D14" s="7"/>
    </row>
    <row r="15" spans="2:4" ht="12.75">
      <c r="B15" s="9">
        <f>SUM(B9:B14)</f>
        <v>72176</v>
      </c>
      <c r="C15" s="8"/>
      <c r="D15" s="9">
        <f>SUM(D9:D14)</f>
        <v>66173</v>
      </c>
    </row>
    <row r="16" spans="2:4" ht="12.75">
      <c r="B16" s="7"/>
      <c r="C16" s="8"/>
      <c r="D16" s="7"/>
    </row>
    <row r="17" spans="1:4" ht="12.75">
      <c r="A17" s="3" t="s">
        <v>10</v>
      </c>
      <c r="B17" s="7"/>
      <c r="C17" s="8"/>
      <c r="D17" s="7"/>
    </row>
    <row r="18" spans="2:4" ht="12.75">
      <c r="B18" s="7"/>
      <c r="C18" s="8"/>
      <c r="D18" s="7"/>
    </row>
    <row r="19" spans="1:4" ht="12.75">
      <c r="A19" s="4" t="s">
        <v>11</v>
      </c>
      <c r="B19" s="7">
        <v>24937</v>
      </c>
      <c r="C19" s="8"/>
      <c r="D19" s="7">
        <v>30325</v>
      </c>
    </row>
    <row r="20" spans="1:4" ht="12.75">
      <c r="A20" s="4" t="s">
        <v>12</v>
      </c>
      <c r="B20" s="7">
        <f>93438+11172</f>
        <v>104610</v>
      </c>
      <c r="C20" s="8"/>
      <c r="D20" s="7">
        <f>67012+7568</f>
        <v>74580</v>
      </c>
    </row>
    <row r="21" spans="1:4" ht="12.75">
      <c r="A21" s="4" t="s">
        <v>13</v>
      </c>
      <c r="B21" s="7">
        <f>23699+7497</f>
        <v>31196</v>
      </c>
      <c r="C21" s="8"/>
      <c r="D21" s="7">
        <f>34609+5568</f>
        <v>40177</v>
      </c>
    </row>
    <row r="22" spans="2:4" ht="12.75">
      <c r="B22" s="7"/>
      <c r="C22" s="8"/>
      <c r="D22" s="7"/>
    </row>
    <row r="23" spans="2:4" ht="12.75">
      <c r="B23" s="9">
        <f>SUM(B19:B22)</f>
        <v>160743</v>
      </c>
      <c r="C23" s="8"/>
      <c r="D23" s="9">
        <f>SUM(D19:D22)</f>
        <v>145082</v>
      </c>
    </row>
    <row r="24" spans="2:4" ht="12.75">
      <c r="B24" s="7"/>
      <c r="C24" s="8"/>
      <c r="D24" s="7"/>
    </row>
    <row r="25" spans="1:4" ht="12.75">
      <c r="A25" s="3" t="s">
        <v>14</v>
      </c>
      <c r="B25" s="7"/>
      <c r="C25" s="8"/>
      <c r="D25" s="7"/>
    </row>
    <row r="26" spans="2:4" ht="12.75">
      <c r="B26" s="7"/>
      <c r="C26" s="8"/>
      <c r="D26" s="7"/>
    </row>
    <row r="27" spans="1:4" ht="12.75">
      <c r="A27" s="4" t="s">
        <v>15</v>
      </c>
      <c r="B27" s="7">
        <f>39355+16489</f>
        <v>55844</v>
      </c>
      <c r="C27" s="8"/>
      <c r="D27" s="10">
        <f>26264+14244</f>
        <v>40508</v>
      </c>
    </row>
    <row r="28" spans="1:4" ht="12.75">
      <c r="A28" s="4" t="s">
        <v>64</v>
      </c>
      <c r="B28" s="7">
        <v>1525</v>
      </c>
      <c r="C28" s="8"/>
      <c r="D28" s="7">
        <v>1241</v>
      </c>
    </row>
    <row r="29" spans="1:4" ht="12.75">
      <c r="A29" s="4" t="s">
        <v>16</v>
      </c>
      <c r="B29" s="7">
        <f>6923+3541+3511</f>
        <v>13975</v>
      </c>
      <c r="C29" s="8"/>
      <c r="D29" s="7">
        <f>6588+3511</f>
        <v>10099</v>
      </c>
    </row>
    <row r="30" spans="1:4" ht="12.75">
      <c r="A30" s="4" t="s">
        <v>17</v>
      </c>
      <c r="B30" s="7">
        <v>3153</v>
      </c>
      <c r="C30" s="8"/>
      <c r="D30" s="7">
        <v>2134</v>
      </c>
    </row>
    <row r="31" spans="2:4" ht="12.75">
      <c r="B31" s="7"/>
      <c r="C31" s="8"/>
      <c r="D31" s="7"/>
    </row>
    <row r="32" spans="2:4" ht="12.75">
      <c r="B32" s="9">
        <f>SUM(B27:B31)</f>
        <v>74497</v>
      </c>
      <c r="C32" s="8"/>
      <c r="D32" s="9">
        <f>SUM(D27:D31)</f>
        <v>53982</v>
      </c>
    </row>
    <row r="33" spans="2:4" ht="12.75">
      <c r="B33" s="7"/>
      <c r="C33" s="8"/>
      <c r="D33" s="7"/>
    </row>
    <row r="34" spans="1:4" ht="12.75">
      <c r="A34" s="4" t="s">
        <v>18</v>
      </c>
      <c r="B34" s="7">
        <f>+B23-B32</f>
        <v>86246</v>
      </c>
      <c r="C34" s="8"/>
      <c r="D34" s="7">
        <f>+D23-D32</f>
        <v>91100</v>
      </c>
    </row>
    <row r="35" spans="2:4" ht="12.75">
      <c r="B35" s="7"/>
      <c r="C35" s="8"/>
      <c r="D35" s="7"/>
    </row>
    <row r="36" spans="2:4" ht="13.5" thickBot="1">
      <c r="B36" s="11">
        <f>+B15+B34</f>
        <v>158422</v>
      </c>
      <c r="C36" s="8"/>
      <c r="D36" s="11">
        <f>+D15+D34</f>
        <v>157273</v>
      </c>
    </row>
    <row r="37" spans="2:4" ht="12.75">
      <c r="B37" s="7"/>
      <c r="C37" s="8"/>
      <c r="D37" s="7"/>
    </row>
    <row r="38" spans="1:4" ht="12.75">
      <c r="A38" s="3" t="s">
        <v>19</v>
      </c>
      <c r="B38" s="7"/>
      <c r="C38" s="8"/>
      <c r="D38" s="7"/>
    </row>
    <row r="39" spans="2:4" ht="12.75">
      <c r="B39" s="7"/>
      <c r="C39" s="8"/>
      <c r="D39" s="7"/>
    </row>
    <row r="40" spans="1:4" ht="12.75">
      <c r="A40" s="4" t="s">
        <v>20</v>
      </c>
      <c r="B40" s="7">
        <v>115571</v>
      </c>
      <c r="C40" s="8"/>
      <c r="D40" s="7">
        <v>114906</v>
      </c>
    </row>
    <row r="41" spans="1:4" ht="25.5">
      <c r="A41" s="12" t="s">
        <v>25</v>
      </c>
      <c r="B41" s="7">
        <v>28485</v>
      </c>
      <c r="C41" s="8"/>
      <c r="D41" s="7">
        <v>29150</v>
      </c>
    </row>
    <row r="42" spans="1:4" ht="12.75">
      <c r="A42" s="4" t="s">
        <v>21</v>
      </c>
      <c r="B42" s="7">
        <f>840+286+83+398+288-4922</f>
        <v>-3027</v>
      </c>
      <c r="C42" s="8"/>
      <c r="D42" s="7">
        <f>20+398+83+237-8528+840</f>
        <v>-6950</v>
      </c>
    </row>
    <row r="43" spans="2:4" ht="12.75">
      <c r="B43" s="13"/>
      <c r="C43" s="8"/>
      <c r="D43" s="13"/>
    </row>
    <row r="44" spans="1:4" ht="12.75">
      <c r="A44" s="4" t="s">
        <v>22</v>
      </c>
      <c r="B44" s="7">
        <f>SUM(B40:B43)</f>
        <v>141029</v>
      </c>
      <c r="C44" s="8"/>
      <c r="D44" s="7">
        <f>SUM(D40:D43)</f>
        <v>137106</v>
      </c>
    </row>
    <row r="45" spans="2:4" ht="12.75">
      <c r="B45" s="7"/>
      <c r="C45" s="8"/>
      <c r="D45" s="7"/>
    </row>
    <row r="46" spans="1:4" ht="12.75">
      <c r="A46" s="3" t="s">
        <v>23</v>
      </c>
      <c r="B46" s="7">
        <v>8758</v>
      </c>
      <c r="C46" s="8"/>
      <c r="D46" s="7">
        <v>7366</v>
      </c>
    </row>
    <row r="47" spans="2:4" ht="12.75">
      <c r="B47" s="7"/>
      <c r="C47" s="8"/>
      <c r="D47" s="7"/>
    </row>
    <row r="48" spans="1:4" ht="12.75">
      <c r="A48" s="3" t="s">
        <v>24</v>
      </c>
      <c r="B48" s="7"/>
      <c r="C48" s="8"/>
      <c r="D48" s="7"/>
    </row>
    <row r="49" spans="2:4" ht="12.75">
      <c r="B49" s="13"/>
      <c r="C49" s="8"/>
      <c r="D49" s="13"/>
    </row>
    <row r="50" spans="1:4" ht="12.75">
      <c r="A50" s="4" t="s">
        <v>16</v>
      </c>
      <c r="B50" s="15">
        <v>7670</v>
      </c>
      <c r="C50" s="8"/>
      <c r="D50" s="15">
        <v>11306</v>
      </c>
    </row>
    <row r="51" spans="1:4" ht="12.75">
      <c r="A51" s="4" t="s">
        <v>26</v>
      </c>
      <c r="B51" s="15">
        <v>323</v>
      </c>
      <c r="C51" s="8"/>
      <c r="D51" s="15">
        <v>525</v>
      </c>
    </row>
    <row r="52" spans="1:4" ht="12.75">
      <c r="A52" s="4" t="s">
        <v>64</v>
      </c>
      <c r="B52" s="16">
        <v>642</v>
      </c>
      <c r="C52" s="8"/>
      <c r="D52" s="16">
        <v>970</v>
      </c>
    </row>
    <row r="53" spans="2:4" ht="12.75">
      <c r="B53" s="7"/>
      <c r="C53" s="8"/>
      <c r="D53" s="7"/>
    </row>
    <row r="54" spans="2:4" ht="12.75">
      <c r="B54" s="7">
        <f>SUM(B50:B53)</f>
        <v>8635</v>
      </c>
      <c r="C54" s="8"/>
      <c r="D54" s="7">
        <f>SUM(D50:D53)</f>
        <v>12801</v>
      </c>
    </row>
    <row r="55" spans="2:4" ht="12.75">
      <c r="B55" s="7"/>
      <c r="C55" s="8"/>
      <c r="D55" s="7"/>
    </row>
    <row r="56" spans="2:4" ht="13.5" thickBot="1">
      <c r="B56" s="11">
        <f>+B44+B46+B54</f>
        <v>158422</v>
      </c>
      <c r="C56" s="8"/>
      <c r="D56" s="11">
        <f>+D44+D46+D54</f>
        <v>157273</v>
      </c>
    </row>
    <row r="58" spans="1:4" ht="24.75" customHeight="1">
      <c r="A58" s="52" t="s">
        <v>148</v>
      </c>
      <c r="B58" s="52"/>
      <c r="C58" s="52"/>
      <c r="D58" s="52"/>
    </row>
  </sheetData>
  <mergeCells count="1">
    <mergeCell ref="A58:D58"/>
  </mergeCells>
  <printOptions horizontalCentered="1"/>
  <pageMargins left="0.75" right="0.75" top="1" bottom="1" header="0.5" footer="0.5"/>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workbookViewId="0" topLeftCell="A21">
      <selection activeCell="B41" sqref="B41"/>
    </sheetView>
  </sheetViews>
  <sheetFormatPr defaultColWidth="9.140625" defaultRowHeight="12.75"/>
  <cols>
    <col min="1" max="1" width="38.8515625" style="4" customWidth="1"/>
    <col min="2" max="2" width="11.57421875" style="4" customWidth="1"/>
    <col min="3" max="3" width="3.57421875" style="4" customWidth="1"/>
    <col min="4" max="4" width="12.140625" style="4" customWidth="1"/>
    <col min="5" max="5" width="4.00390625" style="4" customWidth="1"/>
    <col min="6" max="6" width="10.8515625" style="4" customWidth="1"/>
    <col min="7" max="7" width="3.28125" style="4" customWidth="1"/>
    <col min="8" max="8" width="11.7109375" style="4" customWidth="1"/>
    <col min="9" max="16384" width="9.140625" style="4" customWidth="1"/>
  </cols>
  <sheetData>
    <row r="1" ht="12.75">
      <c r="A1" s="3" t="s">
        <v>0</v>
      </c>
    </row>
    <row r="2" ht="12.75">
      <c r="A2" s="3" t="s">
        <v>27</v>
      </c>
    </row>
    <row r="3" ht="12.75">
      <c r="A3" s="3" t="s">
        <v>191</v>
      </c>
    </row>
    <row r="5" spans="2:8" ht="12.75">
      <c r="B5" s="53" t="s">
        <v>89</v>
      </c>
      <c r="C5" s="53"/>
      <c r="D5" s="53"/>
      <c r="E5" s="6"/>
      <c r="F5" s="53" t="s">
        <v>192</v>
      </c>
      <c r="G5" s="53"/>
      <c r="H5" s="53"/>
    </row>
    <row r="6" spans="2:8" ht="12.75">
      <c r="B6" s="6" t="s">
        <v>190</v>
      </c>
      <c r="C6" s="6"/>
      <c r="D6" s="6" t="s">
        <v>146</v>
      </c>
      <c r="E6" s="6"/>
      <c r="F6" s="6" t="s">
        <v>190</v>
      </c>
      <c r="G6" s="6"/>
      <c r="H6" s="6" t="s">
        <v>146</v>
      </c>
    </row>
    <row r="7" spans="2:8" ht="12.75">
      <c r="B7" s="6" t="s">
        <v>28</v>
      </c>
      <c r="C7" s="6"/>
      <c r="D7" s="6" t="s">
        <v>28</v>
      </c>
      <c r="E7" s="6"/>
      <c r="F7" s="6" t="s">
        <v>28</v>
      </c>
      <c r="G7" s="6"/>
      <c r="H7" s="6" t="s">
        <v>28</v>
      </c>
    </row>
    <row r="9" spans="1:8" ht="12.75">
      <c r="A9" s="4" t="s">
        <v>29</v>
      </c>
      <c r="B9" s="7">
        <v>65964</v>
      </c>
      <c r="C9" s="7"/>
      <c r="D9" s="7">
        <v>36924</v>
      </c>
      <c r="E9" s="7"/>
      <c r="F9" s="7">
        <v>215707</v>
      </c>
      <c r="G9" s="7"/>
      <c r="H9" s="7">
        <v>153326</v>
      </c>
    </row>
    <row r="10" spans="2:8" ht="12.75">
      <c r="B10" s="7"/>
      <c r="C10" s="7"/>
      <c r="D10" s="7"/>
      <c r="E10" s="7"/>
      <c r="F10" s="7"/>
      <c r="G10" s="7"/>
      <c r="H10" s="7"/>
    </row>
    <row r="11" spans="1:8" ht="12.75">
      <c r="A11" s="4" t="s">
        <v>31</v>
      </c>
      <c r="B11" s="7">
        <v>-48197</v>
      </c>
      <c r="C11" s="7"/>
      <c r="D11" s="7">
        <v>-26303</v>
      </c>
      <c r="E11" s="7"/>
      <c r="F11" s="7">
        <v>-155855</v>
      </c>
      <c r="G11" s="7"/>
      <c r="H11" s="7">
        <v>-101096</v>
      </c>
    </row>
    <row r="12" spans="2:8" ht="12.75">
      <c r="B12" s="13"/>
      <c r="C12" s="13"/>
      <c r="D12" s="13"/>
      <c r="E12" s="7"/>
      <c r="F12" s="13"/>
      <c r="G12" s="13"/>
      <c r="H12" s="13"/>
    </row>
    <row r="13" spans="1:8" ht="12.75">
      <c r="A13" s="4" t="s">
        <v>30</v>
      </c>
      <c r="B13" s="7">
        <f>SUM(B9:B12)</f>
        <v>17767</v>
      </c>
      <c r="C13" s="7"/>
      <c r="D13" s="7">
        <f>SUM(D9:D12)</f>
        <v>10621</v>
      </c>
      <c r="E13" s="7"/>
      <c r="F13" s="7">
        <f>SUM(F9:F12)</f>
        <v>59852</v>
      </c>
      <c r="G13" s="7"/>
      <c r="H13" s="7">
        <f>SUM(H9:H12)</f>
        <v>52230</v>
      </c>
    </row>
    <row r="14" spans="2:8" ht="12.75">
      <c r="B14" s="7"/>
      <c r="C14" s="7"/>
      <c r="D14" s="7"/>
      <c r="E14" s="7"/>
      <c r="F14" s="7"/>
      <c r="G14" s="7"/>
      <c r="H14" s="7"/>
    </row>
    <row r="15" spans="1:8" ht="12.75">
      <c r="A15" s="4" t="s">
        <v>35</v>
      </c>
      <c r="B15" s="7">
        <v>863</v>
      </c>
      <c r="C15" s="7"/>
      <c r="D15" s="7">
        <v>1097</v>
      </c>
      <c r="E15" s="7"/>
      <c r="F15" s="7">
        <v>2559</v>
      </c>
      <c r="G15" s="7"/>
      <c r="H15" s="7">
        <v>3263</v>
      </c>
    </row>
    <row r="16" spans="2:8" ht="12.75">
      <c r="B16" s="7"/>
      <c r="C16" s="7"/>
      <c r="D16" s="7"/>
      <c r="E16" s="7"/>
      <c r="F16" s="7"/>
      <c r="G16" s="7"/>
      <c r="H16" s="7"/>
    </row>
    <row r="17" spans="1:8" ht="12.75">
      <c r="A17" s="4" t="s">
        <v>32</v>
      </c>
      <c r="B17" s="7">
        <v>-14159</v>
      </c>
      <c r="C17" s="7"/>
      <c r="D17" s="7">
        <v>-11894</v>
      </c>
      <c r="E17" s="7"/>
      <c r="F17" s="7">
        <v>-46695</v>
      </c>
      <c r="G17" s="7"/>
      <c r="H17" s="7">
        <v>-45788</v>
      </c>
    </row>
    <row r="18" spans="2:8" ht="12.75">
      <c r="B18" s="13"/>
      <c r="C18" s="13"/>
      <c r="D18" s="13"/>
      <c r="E18" s="7"/>
      <c r="F18" s="13"/>
      <c r="G18" s="13"/>
      <c r="H18" s="13"/>
    </row>
    <row r="19" spans="1:8" ht="12.75">
      <c r="A19" s="4" t="s">
        <v>178</v>
      </c>
      <c r="B19" s="7">
        <f>+B13+B15+B17</f>
        <v>4471</v>
      </c>
      <c r="C19" s="7"/>
      <c r="D19" s="7">
        <f>+D13+D15+D17</f>
        <v>-176</v>
      </c>
      <c r="E19" s="7"/>
      <c r="F19" s="7">
        <f>+F13+F15+F17</f>
        <v>15716</v>
      </c>
      <c r="G19" s="7"/>
      <c r="H19" s="7">
        <f>+H13+H15+H17</f>
        <v>9705</v>
      </c>
    </row>
    <row r="20" spans="2:8" ht="12.75">
      <c r="B20" s="7"/>
      <c r="C20" s="7"/>
      <c r="D20" s="7"/>
      <c r="E20" s="7"/>
      <c r="F20" s="7"/>
      <c r="G20" s="7"/>
      <c r="H20" s="7"/>
    </row>
    <row r="21" spans="1:8" ht="12.75">
      <c r="A21" s="4" t="s">
        <v>33</v>
      </c>
      <c r="B21" s="7">
        <v>-118</v>
      </c>
      <c r="C21" s="7"/>
      <c r="D21" s="7">
        <v>-144</v>
      </c>
      <c r="E21" s="7"/>
      <c r="F21" s="7">
        <v>-1659</v>
      </c>
      <c r="G21" s="7"/>
      <c r="H21" s="7">
        <v>-1050</v>
      </c>
    </row>
    <row r="22" spans="2:8" ht="12.75">
      <c r="B22" s="7"/>
      <c r="C22" s="7"/>
      <c r="D22" s="7"/>
      <c r="E22" s="7"/>
      <c r="F22" s="7"/>
      <c r="G22" s="7"/>
      <c r="H22" s="7"/>
    </row>
    <row r="23" spans="1:8" ht="12.75">
      <c r="A23" s="4" t="s">
        <v>34</v>
      </c>
      <c r="B23" s="7">
        <v>-39</v>
      </c>
      <c r="C23" s="7"/>
      <c r="D23" s="7">
        <v>-223</v>
      </c>
      <c r="E23" s="7"/>
      <c r="F23" s="7">
        <v>-403</v>
      </c>
      <c r="G23" s="7"/>
      <c r="H23" s="7">
        <v>-1013</v>
      </c>
    </row>
    <row r="24" spans="2:8" ht="12.75">
      <c r="B24" s="13"/>
      <c r="C24" s="13"/>
      <c r="D24" s="13"/>
      <c r="E24" s="7"/>
      <c r="F24" s="13"/>
      <c r="G24" s="13"/>
      <c r="H24" s="13"/>
    </row>
    <row r="25" spans="1:8" ht="12.75">
      <c r="A25" s="4" t="s">
        <v>86</v>
      </c>
      <c r="B25" s="7">
        <f>+B19+B21+B23</f>
        <v>4314</v>
      </c>
      <c r="C25" s="7"/>
      <c r="D25" s="7">
        <f>+D19+D21+D23</f>
        <v>-543</v>
      </c>
      <c r="E25" s="7"/>
      <c r="F25" s="7">
        <f>+F19+F21+F23</f>
        <v>13654</v>
      </c>
      <c r="G25" s="7"/>
      <c r="H25" s="7">
        <f>+H19+H21+H23</f>
        <v>7642</v>
      </c>
    </row>
    <row r="26" spans="2:8" ht="12.75">
      <c r="B26" s="7"/>
      <c r="C26" s="7"/>
      <c r="D26" s="7"/>
      <c r="E26" s="7"/>
      <c r="F26" s="7"/>
      <c r="G26" s="7"/>
      <c r="H26" s="7"/>
    </row>
    <row r="27" spans="1:8" ht="12.75">
      <c r="A27" s="4" t="s">
        <v>36</v>
      </c>
      <c r="B27" s="7"/>
      <c r="C27" s="7"/>
      <c r="D27" s="7"/>
      <c r="E27" s="7"/>
      <c r="F27" s="7"/>
      <c r="G27" s="7"/>
      <c r="H27" s="7"/>
    </row>
    <row r="28" spans="1:8" ht="12.75">
      <c r="A28" s="18" t="s">
        <v>37</v>
      </c>
      <c r="B28" s="14">
        <v>-2452</v>
      </c>
      <c r="C28" s="7"/>
      <c r="D28" s="14">
        <v>-34</v>
      </c>
      <c r="E28" s="7"/>
      <c r="F28" s="14">
        <v>-6563</v>
      </c>
      <c r="G28" s="7"/>
      <c r="H28" s="14">
        <v>-3937</v>
      </c>
    </row>
    <row r="29" spans="1:8" ht="12.75">
      <c r="A29" s="18" t="s">
        <v>38</v>
      </c>
      <c r="B29" s="16">
        <v>0</v>
      </c>
      <c r="C29" s="7"/>
      <c r="D29" s="16">
        <v>0</v>
      </c>
      <c r="E29" s="7"/>
      <c r="F29" s="16">
        <v>-5</v>
      </c>
      <c r="G29" s="7"/>
      <c r="H29" s="16">
        <v>-4</v>
      </c>
    </row>
    <row r="30" spans="2:8" ht="12.75">
      <c r="B30" s="7">
        <f>SUM(B28:B29)</f>
        <v>-2452</v>
      </c>
      <c r="C30" s="7"/>
      <c r="D30" s="7">
        <f>SUM(D28:D29)</f>
        <v>-34</v>
      </c>
      <c r="E30" s="7"/>
      <c r="F30" s="7">
        <f>SUM(F28:F29)</f>
        <v>-6568</v>
      </c>
      <c r="G30" s="7"/>
      <c r="H30" s="7">
        <f>SUM(H28:H29)</f>
        <v>-3941</v>
      </c>
    </row>
    <row r="31" spans="2:8" ht="12.75">
      <c r="B31" s="13"/>
      <c r="C31" s="13"/>
      <c r="D31" s="13"/>
      <c r="E31" s="7"/>
      <c r="F31" s="13"/>
      <c r="G31" s="13"/>
      <c r="H31" s="13"/>
    </row>
    <row r="32" spans="1:8" ht="12.75">
      <c r="A32" s="4" t="s">
        <v>179</v>
      </c>
      <c r="B32" s="7">
        <f>+B25+B30</f>
        <v>1862</v>
      </c>
      <c r="C32" s="7"/>
      <c r="D32" s="7">
        <f>+D25+D30</f>
        <v>-577</v>
      </c>
      <c r="E32" s="7"/>
      <c r="F32" s="7">
        <f>+F25+F30</f>
        <v>7086</v>
      </c>
      <c r="G32" s="7"/>
      <c r="H32" s="7">
        <f>+H25+H30</f>
        <v>3701</v>
      </c>
    </row>
    <row r="33" spans="2:8" ht="12.75">
      <c r="B33" s="7"/>
      <c r="C33" s="7"/>
      <c r="D33" s="7"/>
      <c r="E33" s="7"/>
      <c r="F33" s="7"/>
      <c r="G33" s="7"/>
      <c r="H33" s="7"/>
    </row>
    <row r="34" spans="1:8" ht="12.75">
      <c r="A34" s="4" t="s">
        <v>39</v>
      </c>
      <c r="B34" s="7">
        <v>-405</v>
      </c>
      <c r="C34" s="7"/>
      <c r="D34" s="7">
        <v>228</v>
      </c>
      <c r="E34" s="7"/>
      <c r="F34" s="7">
        <v>-1352</v>
      </c>
      <c r="G34" s="7"/>
      <c r="H34" s="7">
        <v>-2655</v>
      </c>
    </row>
    <row r="35" spans="2:8" ht="12.75">
      <c r="B35" s="13"/>
      <c r="C35" s="13"/>
      <c r="D35" s="13"/>
      <c r="E35" s="7"/>
      <c r="F35" s="13"/>
      <c r="G35" s="13"/>
      <c r="H35" s="13"/>
    </row>
    <row r="36" spans="1:8" ht="13.5" thickBot="1">
      <c r="A36" s="4" t="s">
        <v>109</v>
      </c>
      <c r="B36" s="11">
        <f>+B32+B34</f>
        <v>1457</v>
      </c>
      <c r="C36" s="11"/>
      <c r="D36" s="11">
        <f>+D32+D34</f>
        <v>-349</v>
      </c>
      <c r="E36" s="7"/>
      <c r="F36" s="11">
        <f>+F32+F34</f>
        <v>5734</v>
      </c>
      <c r="G36" s="11"/>
      <c r="H36" s="11">
        <f>+H32+H34</f>
        <v>1046</v>
      </c>
    </row>
    <row r="37" spans="2:8" ht="12.75">
      <c r="B37" s="7"/>
      <c r="C37" s="7"/>
      <c r="D37" s="7"/>
      <c r="E37" s="7"/>
      <c r="F37" s="7"/>
      <c r="G37" s="7"/>
      <c r="H37" s="7"/>
    </row>
    <row r="38" spans="1:8" ht="13.5" thickBot="1">
      <c r="A38" s="4" t="s">
        <v>40</v>
      </c>
      <c r="B38" s="17">
        <v>1.27</v>
      </c>
      <c r="C38" s="17"/>
      <c r="D38" s="17">
        <v>-0.3</v>
      </c>
      <c r="E38" s="19"/>
      <c r="F38" s="17">
        <v>4.99</v>
      </c>
      <c r="G38" s="17"/>
      <c r="H38" s="17">
        <v>0.91</v>
      </c>
    </row>
    <row r="39" spans="2:8" ht="12.75">
      <c r="B39" s="19"/>
      <c r="C39" s="19"/>
      <c r="D39" s="19"/>
      <c r="E39" s="19"/>
      <c r="F39" s="19"/>
      <c r="G39" s="19"/>
      <c r="H39" s="19"/>
    </row>
    <row r="40" spans="1:8" ht="13.5" thickBot="1">
      <c r="A40" s="4" t="s">
        <v>41</v>
      </c>
      <c r="B40" s="48">
        <v>1.16</v>
      </c>
      <c r="C40" s="17"/>
      <c r="D40" s="48">
        <v>0</v>
      </c>
      <c r="E40" s="19"/>
      <c r="F40" s="48">
        <v>4.6</v>
      </c>
      <c r="G40" s="17"/>
      <c r="H40" s="48">
        <v>0</v>
      </c>
    </row>
    <row r="42" spans="1:8" ht="26.25" customHeight="1">
      <c r="A42" s="52" t="s">
        <v>149</v>
      </c>
      <c r="B42" s="52"/>
      <c r="C42" s="52"/>
      <c r="D42" s="52"/>
      <c r="E42" s="52"/>
      <c r="F42" s="52"/>
      <c r="G42" s="52"/>
      <c r="H42" s="52"/>
    </row>
    <row r="44" spans="1:8" ht="38.25" customHeight="1">
      <c r="A44" s="54" t="s">
        <v>193</v>
      </c>
      <c r="B44" s="55"/>
      <c r="C44" s="55"/>
      <c r="D44" s="55"/>
      <c r="E44" s="55"/>
      <c r="F44" s="55"/>
      <c r="G44" s="55"/>
      <c r="H44" s="55"/>
    </row>
  </sheetData>
  <mergeCells count="4">
    <mergeCell ref="B5:D5"/>
    <mergeCell ref="F5:H5"/>
    <mergeCell ref="A42:H42"/>
    <mergeCell ref="A44:H44"/>
  </mergeCells>
  <printOptions horizontalCentered="1"/>
  <pageMargins left="0.75" right="0.75" top="1" bottom="1" header="0.5" footer="0.5"/>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G53"/>
  <sheetViews>
    <sheetView zoomScale="75" zoomScaleNormal="75" workbookViewId="0" topLeftCell="A21">
      <selection activeCell="E23" sqref="E23"/>
    </sheetView>
  </sheetViews>
  <sheetFormatPr defaultColWidth="9.140625" defaultRowHeight="12.75"/>
  <cols>
    <col min="1" max="1" width="43.57421875" style="4" customWidth="1"/>
    <col min="2" max="2" width="12.28125" style="4" bestFit="1" customWidth="1"/>
    <col min="3" max="3" width="13.421875" style="4" customWidth="1"/>
    <col min="4" max="4" width="12.57421875" style="4" customWidth="1"/>
    <col min="5" max="5" width="12.7109375" style="4" bestFit="1" customWidth="1"/>
    <col min="6" max="6" width="16.00390625" style="4" customWidth="1"/>
    <col min="7" max="7" width="12.28125" style="4" bestFit="1" customWidth="1"/>
    <col min="8" max="16384" width="9.140625" style="4" customWidth="1"/>
  </cols>
  <sheetData>
    <row r="1" ht="12.75">
      <c r="A1" s="3" t="s">
        <v>0</v>
      </c>
    </row>
    <row r="2" ht="12.75">
      <c r="A2" s="3" t="s">
        <v>42</v>
      </c>
    </row>
    <row r="3" ht="12.75">
      <c r="A3" s="3" t="s">
        <v>191</v>
      </c>
    </row>
    <row r="5" spans="2:7" ht="12.75">
      <c r="B5" s="3"/>
      <c r="C5" s="3"/>
      <c r="D5" s="53" t="s">
        <v>45</v>
      </c>
      <c r="E5" s="53"/>
      <c r="F5" s="6" t="s">
        <v>46</v>
      </c>
      <c r="G5" s="3"/>
    </row>
    <row r="6" spans="2:7" s="20" customFormat="1" ht="79.5" customHeight="1">
      <c r="B6" s="21" t="s">
        <v>47</v>
      </c>
      <c r="C6" s="21" t="s">
        <v>208</v>
      </c>
      <c r="D6" s="21" t="s">
        <v>48</v>
      </c>
      <c r="E6" s="21" t="s">
        <v>49</v>
      </c>
      <c r="F6" s="21" t="s">
        <v>50</v>
      </c>
      <c r="G6" s="21" t="s">
        <v>51</v>
      </c>
    </row>
    <row r="7" spans="2:7" ht="12.75">
      <c r="B7" s="21" t="s">
        <v>52</v>
      </c>
      <c r="C7" s="21" t="s">
        <v>52</v>
      </c>
      <c r="D7" s="21" t="s">
        <v>52</v>
      </c>
      <c r="E7" s="21" t="s">
        <v>52</v>
      </c>
      <c r="F7" s="21" t="s">
        <v>52</v>
      </c>
      <c r="G7" s="21" t="s">
        <v>52</v>
      </c>
    </row>
    <row r="9" ht="12.75">
      <c r="A9" s="3" t="s">
        <v>194</v>
      </c>
    </row>
    <row r="11" spans="1:7" ht="12.75">
      <c r="A11" s="4" t="s">
        <v>145</v>
      </c>
      <c r="B11" s="7">
        <v>114906</v>
      </c>
      <c r="C11" s="7">
        <v>29150</v>
      </c>
      <c r="D11" s="7">
        <f>20+398+840</f>
        <v>1258</v>
      </c>
      <c r="E11" s="7">
        <f>237+83</f>
        <v>320</v>
      </c>
      <c r="F11" s="7">
        <v>-8528</v>
      </c>
      <c r="G11" s="7">
        <f>SUM(B11:F11)</f>
        <v>137106</v>
      </c>
    </row>
    <row r="12" spans="2:7" ht="12.75">
      <c r="B12" s="7"/>
      <c r="C12" s="7"/>
      <c r="D12" s="7"/>
      <c r="E12" s="7"/>
      <c r="F12" s="7"/>
      <c r="G12" s="7"/>
    </row>
    <row r="13" spans="1:7" ht="12.75">
      <c r="A13" s="12"/>
      <c r="B13" s="22"/>
      <c r="C13" s="23"/>
      <c r="D13" s="23"/>
      <c r="E13" s="23"/>
      <c r="F13" s="23"/>
      <c r="G13" s="24"/>
    </row>
    <row r="14" spans="1:7" ht="38.25">
      <c r="A14" s="12" t="s">
        <v>196</v>
      </c>
      <c r="B14" s="25">
        <v>665</v>
      </c>
      <c r="C14" s="8">
        <v>0</v>
      </c>
      <c r="D14" s="8">
        <v>0</v>
      </c>
      <c r="E14" s="8">
        <v>0</v>
      </c>
      <c r="F14" s="8">
        <v>0</v>
      </c>
      <c r="G14" s="26">
        <f>SUM(B14:F14)</f>
        <v>665</v>
      </c>
    </row>
    <row r="15" spans="1:7" ht="12.75">
      <c r="A15" s="12"/>
      <c r="B15" s="25"/>
      <c r="C15" s="8"/>
      <c r="D15" s="8"/>
      <c r="E15" s="8"/>
      <c r="F15" s="8"/>
      <c r="G15" s="26"/>
    </row>
    <row r="16" spans="1:7" ht="25.5" customHeight="1">
      <c r="A16" s="12" t="s">
        <v>195</v>
      </c>
      <c r="B16" s="25">
        <v>0</v>
      </c>
      <c r="C16" s="8">
        <v>-665</v>
      </c>
      <c r="D16" s="8">
        <v>0</v>
      </c>
      <c r="E16" s="8">
        <v>0</v>
      </c>
      <c r="F16" s="8">
        <v>0</v>
      </c>
      <c r="G16" s="26">
        <f>SUM(B16:F16)</f>
        <v>-665</v>
      </c>
    </row>
    <row r="17" spans="1:7" ht="12.75">
      <c r="A17" s="12"/>
      <c r="B17" s="25"/>
      <c r="C17" s="8"/>
      <c r="D17" s="8"/>
      <c r="E17" s="8"/>
      <c r="F17" s="8"/>
      <c r="G17" s="26"/>
    </row>
    <row r="18" spans="1:7" ht="38.25">
      <c r="A18" s="12" t="s">
        <v>197</v>
      </c>
      <c r="B18" s="25">
        <v>0</v>
      </c>
      <c r="C18" s="8">
        <v>0</v>
      </c>
      <c r="D18" s="8">
        <v>266</v>
      </c>
      <c r="E18" s="8">
        <v>0</v>
      </c>
      <c r="F18" s="8">
        <v>0</v>
      </c>
      <c r="G18" s="26">
        <f>SUM(B18:F18)</f>
        <v>266</v>
      </c>
    </row>
    <row r="19" spans="1:7" ht="12.75">
      <c r="A19" s="12"/>
      <c r="B19" s="25"/>
      <c r="C19" s="8"/>
      <c r="D19" s="8"/>
      <c r="E19" s="8"/>
      <c r="F19" s="8"/>
      <c r="G19" s="26"/>
    </row>
    <row r="20" spans="1:7" ht="25.5">
      <c r="A20" s="12" t="s">
        <v>209</v>
      </c>
      <c r="B20" s="25">
        <v>0</v>
      </c>
      <c r="C20" s="8">
        <v>0</v>
      </c>
      <c r="D20" s="8">
        <v>0</v>
      </c>
      <c r="E20" s="8">
        <v>1228</v>
      </c>
      <c r="F20" s="8">
        <v>0</v>
      </c>
      <c r="G20" s="26">
        <f>SUM(B20:F20)</f>
        <v>1228</v>
      </c>
    </row>
    <row r="21" spans="1:7" ht="12.75">
      <c r="A21" s="12"/>
      <c r="B21" s="25"/>
      <c r="C21" s="8"/>
      <c r="D21" s="8"/>
      <c r="E21" s="8"/>
      <c r="F21" s="8"/>
      <c r="G21" s="26"/>
    </row>
    <row r="22" spans="1:7" ht="27" customHeight="1">
      <c r="A22" s="12" t="s">
        <v>139</v>
      </c>
      <c r="B22" s="25">
        <v>0</v>
      </c>
      <c r="C22" s="8">
        <v>0</v>
      </c>
      <c r="D22" s="8">
        <v>0</v>
      </c>
      <c r="E22" s="8">
        <v>51</v>
      </c>
      <c r="F22" s="8">
        <v>0</v>
      </c>
      <c r="G22" s="26">
        <f>SUM(B22:F22)</f>
        <v>51</v>
      </c>
    </row>
    <row r="23" spans="2:7" ht="12.75">
      <c r="B23" s="25"/>
      <c r="C23" s="8"/>
      <c r="D23" s="8"/>
      <c r="E23" s="8"/>
      <c r="F23" s="8"/>
      <c r="G23" s="26"/>
    </row>
    <row r="24" spans="1:7" ht="25.5" customHeight="1">
      <c r="A24" s="12" t="s">
        <v>140</v>
      </c>
      <c r="B24" s="25">
        <v>0</v>
      </c>
      <c r="C24" s="8">
        <v>0</v>
      </c>
      <c r="D24" s="8">
        <v>0</v>
      </c>
      <c r="E24" s="8">
        <v>0</v>
      </c>
      <c r="F24" s="8">
        <v>-874</v>
      </c>
      <c r="G24" s="26">
        <f>SUM(B24:F24)</f>
        <v>-874</v>
      </c>
    </row>
    <row r="25" spans="1:7" ht="12.75">
      <c r="A25" s="12"/>
      <c r="B25" s="25"/>
      <c r="C25" s="8"/>
      <c r="D25" s="8"/>
      <c r="E25" s="8"/>
      <c r="F25" s="8"/>
      <c r="G25" s="26"/>
    </row>
    <row r="26" spans="1:7" ht="12.75">
      <c r="A26" s="12" t="s">
        <v>181</v>
      </c>
      <c r="B26" s="25">
        <v>0</v>
      </c>
      <c r="C26" s="8">
        <v>0</v>
      </c>
      <c r="D26" s="8">
        <v>0</v>
      </c>
      <c r="E26" s="8">
        <v>0</v>
      </c>
      <c r="F26" s="8">
        <v>-2482</v>
      </c>
      <c r="G26" s="26">
        <f>SUM(B26:F26)</f>
        <v>-2482</v>
      </c>
    </row>
    <row r="27" spans="1:7" ht="12.75">
      <c r="A27" s="12"/>
      <c r="B27" s="27"/>
      <c r="C27" s="13"/>
      <c r="D27" s="13"/>
      <c r="E27" s="13"/>
      <c r="F27" s="13"/>
      <c r="G27" s="28"/>
    </row>
    <row r="28" spans="2:7" ht="12.75">
      <c r="B28" s="7"/>
      <c r="C28" s="7"/>
      <c r="D28" s="7"/>
      <c r="E28" s="7"/>
      <c r="F28" s="7"/>
      <c r="G28" s="7"/>
    </row>
    <row r="29" spans="1:7" ht="13.5" customHeight="1">
      <c r="A29" s="12" t="s">
        <v>141</v>
      </c>
      <c r="B29" s="7">
        <f aca="true" t="shared" si="0" ref="B29:G29">SUM(B13:B27)</f>
        <v>665</v>
      </c>
      <c r="C29" s="7">
        <f t="shared" si="0"/>
        <v>-665</v>
      </c>
      <c r="D29" s="7">
        <f t="shared" si="0"/>
        <v>266</v>
      </c>
      <c r="E29" s="7">
        <f t="shared" si="0"/>
        <v>1279</v>
      </c>
      <c r="F29" s="7">
        <f t="shared" si="0"/>
        <v>-3356</v>
      </c>
      <c r="G29" s="7">
        <f t="shared" si="0"/>
        <v>-1811</v>
      </c>
    </row>
    <row r="30" spans="2:7" ht="12.75">
      <c r="B30" s="7"/>
      <c r="C30" s="7"/>
      <c r="D30" s="7"/>
      <c r="E30" s="7"/>
      <c r="F30" s="7"/>
      <c r="G30" s="7"/>
    </row>
    <row r="31" spans="1:7" ht="12.75">
      <c r="A31" s="4" t="s">
        <v>109</v>
      </c>
      <c r="B31" s="7">
        <v>0</v>
      </c>
      <c r="C31" s="7">
        <v>0</v>
      </c>
      <c r="D31" s="7">
        <v>0</v>
      </c>
      <c r="E31" s="7">
        <v>0</v>
      </c>
      <c r="F31" s="7">
        <v>5734</v>
      </c>
      <c r="G31" s="7">
        <f>SUM(B31:F31)</f>
        <v>5734</v>
      </c>
    </row>
    <row r="32" spans="2:7" ht="12.75">
      <c r="B32" s="7"/>
      <c r="C32" s="7"/>
      <c r="D32" s="7"/>
      <c r="E32" s="7"/>
      <c r="F32" s="7"/>
      <c r="G32" s="7"/>
    </row>
    <row r="33" spans="1:7" ht="13.5" thickBot="1">
      <c r="A33" s="4" t="s">
        <v>189</v>
      </c>
      <c r="B33" s="11">
        <f aca="true" t="shared" si="1" ref="B33:G33">+B31+B29+B11</f>
        <v>115571</v>
      </c>
      <c r="C33" s="11">
        <f t="shared" si="1"/>
        <v>28485</v>
      </c>
      <c r="D33" s="11">
        <f t="shared" si="1"/>
        <v>1524</v>
      </c>
      <c r="E33" s="11">
        <f t="shared" si="1"/>
        <v>1599</v>
      </c>
      <c r="F33" s="11">
        <f t="shared" si="1"/>
        <v>-6150</v>
      </c>
      <c r="G33" s="11">
        <f t="shared" si="1"/>
        <v>141029</v>
      </c>
    </row>
    <row r="35" ht="12.75">
      <c r="A35" s="3" t="s">
        <v>198</v>
      </c>
    </row>
    <row r="36" ht="12.75">
      <c r="A36" s="3"/>
    </row>
    <row r="37" spans="1:7" ht="12.75">
      <c r="A37" s="4" t="s">
        <v>170</v>
      </c>
      <c r="B37" s="7">
        <v>114906</v>
      </c>
      <c r="C37" s="7">
        <v>0</v>
      </c>
      <c r="D37" s="7">
        <f>20+398+840</f>
        <v>1258</v>
      </c>
      <c r="E37" s="7">
        <f>83+96</f>
        <v>179</v>
      </c>
      <c r="F37" s="7">
        <v>-6218</v>
      </c>
      <c r="G37" s="7">
        <f>SUM(B37:F37)</f>
        <v>110125</v>
      </c>
    </row>
    <row r="38" spans="2:7" ht="12.75">
      <c r="B38" s="7"/>
      <c r="C38" s="7"/>
      <c r="D38" s="7"/>
      <c r="E38" s="7"/>
      <c r="F38" s="7"/>
      <c r="G38" s="7"/>
    </row>
    <row r="39" spans="1:7" ht="25.5">
      <c r="A39" s="12" t="s">
        <v>25</v>
      </c>
      <c r="B39" s="7">
        <v>0</v>
      </c>
      <c r="C39" s="7">
        <v>29150</v>
      </c>
      <c r="D39" s="49">
        <v>0</v>
      </c>
      <c r="E39" s="7">
        <v>0</v>
      </c>
      <c r="F39" s="7">
        <v>0</v>
      </c>
      <c r="G39" s="7">
        <f>SUM(B39:F39)</f>
        <v>29150</v>
      </c>
    </row>
    <row r="40" spans="2:7" ht="12.75">
      <c r="B40" s="7"/>
      <c r="C40" s="7"/>
      <c r="D40" s="7"/>
      <c r="E40" s="7"/>
      <c r="F40" s="7"/>
      <c r="G40" s="7"/>
    </row>
    <row r="41" spans="1:7" ht="24.75" customHeight="1">
      <c r="A41" s="12" t="s">
        <v>139</v>
      </c>
      <c r="B41" s="22">
        <v>0</v>
      </c>
      <c r="C41" s="23">
        <v>0</v>
      </c>
      <c r="D41" s="23">
        <v>0</v>
      </c>
      <c r="E41" s="23">
        <v>141</v>
      </c>
      <c r="F41" s="23">
        <v>0</v>
      </c>
      <c r="G41" s="24">
        <f>SUM(B41:F41)</f>
        <v>141</v>
      </c>
    </row>
    <row r="42" spans="2:7" ht="12.75">
      <c r="B42" s="25"/>
      <c r="C42" s="8"/>
      <c r="D42" s="8"/>
      <c r="E42" s="8"/>
      <c r="F42" s="8"/>
      <c r="G42" s="26"/>
    </row>
    <row r="43" spans="1:7" ht="25.5">
      <c r="A43" s="12" t="s">
        <v>140</v>
      </c>
      <c r="B43" s="25">
        <v>0</v>
      </c>
      <c r="C43" s="8">
        <v>0</v>
      </c>
      <c r="D43" s="8">
        <v>0</v>
      </c>
      <c r="E43" s="8">
        <v>0</v>
      </c>
      <c r="F43" s="8">
        <v>-874</v>
      </c>
      <c r="G43" s="26">
        <f>SUM(B43:F43)</f>
        <v>-874</v>
      </c>
    </row>
    <row r="44" spans="1:7" ht="12.75">
      <c r="A44" s="12"/>
      <c r="B44" s="25"/>
      <c r="C44" s="8"/>
      <c r="D44" s="8"/>
      <c r="E44" s="8"/>
      <c r="F44" s="8"/>
      <c r="G44" s="26"/>
    </row>
    <row r="45" spans="1:7" ht="12.75">
      <c r="A45" s="12" t="s">
        <v>171</v>
      </c>
      <c r="B45" s="27">
        <v>0</v>
      </c>
      <c r="C45" s="13">
        <v>0</v>
      </c>
      <c r="D45" s="13">
        <v>0</v>
      </c>
      <c r="E45" s="13">
        <v>0</v>
      </c>
      <c r="F45" s="13">
        <v>-2482</v>
      </c>
      <c r="G45" s="28">
        <f>SUM(B45:F45)</f>
        <v>-2482</v>
      </c>
    </row>
    <row r="46" spans="2:7" ht="12.75">
      <c r="B46" s="7"/>
      <c r="C46" s="7"/>
      <c r="D46" s="7"/>
      <c r="E46" s="7"/>
      <c r="F46" s="7"/>
      <c r="G46" s="7"/>
    </row>
    <row r="47" spans="1:7" ht="12.75">
      <c r="A47" s="12" t="s">
        <v>141</v>
      </c>
      <c r="B47" s="7">
        <f aca="true" t="shared" si="2" ref="B47:G47">SUM(B41:B45)</f>
        <v>0</v>
      </c>
      <c r="C47" s="7">
        <f t="shared" si="2"/>
        <v>0</v>
      </c>
      <c r="D47" s="7">
        <f t="shared" si="2"/>
        <v>0</v>
      </c>
      <c r="E47" s="7">
        <f t="shared" si="2"/>
        <v>141</v>
      </c>
      <c r="F47" s="7">
        <f t="shared" si="2"/>
        <v>-3356</v>
      </c>
      <c r="G47" s="7">
        <f t="shared" si="2"/>
        <v>-3215</v>
      </c>
    </row>
    <row r="48" spans="2:7" ht="12.75">
      <c r="B48" s="7"/>
      <c r="C48" s="7"/>
      <c r="D48" s="7"/>
      <c r="E48" s="7"/>
      <c r="F48" s="7"/>
      <c r="G48" s="7"/>
    </row>
    <row r="49" spans="1:7" ht="12.75">
      <c r="A49" s="4" t="s">
        <v>109</v>
      </c>
      <c r="B49" s="7">
        <v>0</v>
      </c>
      <c r="C49" s="7">
        <v>0</v>
      </c>
      <c r="D49" s="7">
        <v>0</v>
      </c>
      <c r="E49" s="7">
        <v>0</v>
      </c>
      <c r="F49" s="7">
        <v>1046</v>
      </c>
      <c r="G49" s="7">
        <f>SUM(B49:F49)</f>
        <v>1046</v>
      </c>
    </row>
    <row r="50" spans="2:7" ht="12.75">
      <c r="B50" s="7"/>
      <c r="C50" s="7"/>
      <c r="D50" s="7"/>
      <c r="E50" s="7"/>
      <c r="F50" s="7"/>
      <c r="G50" s="7"/>
    </row>
    <row r="51" spans="1:7" ht="13.5" thickBot="1">
      <c r="A51" s="4" t="s">
        <v>145</v>
      </c>
      <c r="B51" s="11">
        <f aca="true" t="shared" si="3" ref="B51:G51">+B49+B47+B37+B39</f>
        <v>114906</v>
      </c>
      <c r="C51" s="11">
        <f t="shared" si="3"/>
        <v>29150</v>
      </c>
      <c r="D51" s="11">
        <f t="shared" si="3"/>
        <v>1258</v>
      </c>
      <c r="E51" s="11">
        <f t="shared" si="3"/>
        <v>320</v>
      </c>
      <c r="F51" s="11">
        <f t="shared" si="3"/>
        <v>-8528</v>
      </c>
      <c r="G51" s="11">
        <f t="shared" si="3"/>
        <v>137106</v>
      </c>
    </row>
    <row r="53" spans="1:7" ht="27" customHeight="1">
      <c r="A53" s="52" t="s">
        <v>150</v>
      </c>
      <c r="B53" s="52"/>
      <c r="C53" s="52"/>
      <c r="D53" s="52"/>
      <c r="E53" s="52"/>
      <c r="F53" s="52"/>
      <c r="G53" s="52"/>
    </row>
  </sheetData>
  <mergeCells count="2">
    <mergeCell ref="D5:E5"/>
    <mergeCell ref="A53:G53"/>
  </mergeCells>
  <printOptions horizontalCentered="1"/>
  <pageMargins left="0.75" right="0.75" top="1" bottom="1" header="0.5" footer="0.5"/>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G65"/>
  <sheetViews>
    <sheetView workbookViewId="0" topLeftCell="A5">
      <selection activeCell="B56" sqref="B56"/>
    </sheetView>
  </sheetViews>
  <sheetFormatPr defaultColWidth="9.140625" defaultRowHeight="12.75"/>
  <cols>
    <col min="1" max="1" width="48.7109375" style="4" bestFit="1" customWidth="1"/>
    <col min="2" max="2" width="12.00390625" style="4" bestFit="1" customWidth="1"/>
    <col min="3" max="3" width="3.28125" style="4" customWidth="1"/>
    <col min="4" max="4" width="12.00390625" style="4" bestFit="1" customWidth="1"/>
    <col min="5" max="16384" width="9.140625" style="4" customWidth="1"/>
  </cols>
  <sheetData>
    <row r="1" ht="12.75">
      <c r="A1" s="3" t="s">
        <v>0</v>
      </c>
    </row>
    <row r="2" ht="12.75">
      <c r="A2" s="3" t="s">
        <v>67</v>
      </c>
    </row>
    <row r="3" ht="12.75">
      <c r="A3" s="3" t="s">
        <v>191</v>
      </c>
    </row>
    <row r="4" ht="12.75">
      <c r="A4" s="3"/>
    </row>
    <row r="5" spans="1:4" ht="12.75">
      <c r="A5" s="3"/>
      <c r="B5" s="53" t="s">
        <v>192</v>
      </c>
      <c r="C5" s="53"/>
      <c r="D5" s="53"/>
    </row>
    <row r="6" spans="2:4" ht="12.75">
      <c r="B6" s="21" t="s">
        <v>190</v>
      </c>
      <c r="D6" s="6" t="s">
        <v>146</v>
      </c>
    </row>
    <row r="7" spans="2:4" ht="12.75">
      <c r="B7" s="6" t="s">
        <v>53</v>
      </c>
      <c r="D7" s="6" t="s">
        <v>53</v>
      </c>
    </row>
    <row r="9" spans="1:2" ht="12.75">
      <c r="A9" s="3" t="s">
        <v>54</v>
      </c>
      <c r="B9" s="7"/>
    </row>
    <row r="10" ht="12.75">
      <c r="B10" s="7"/>
    </row>
    <row r="11" spans="1:4" ht="12.75">
      <c r="A11" s="4" t="s">
        <v>86</v>
      </c>
      <c r="B11" s="7">
        <v>13654</v>
      </c>
      <c r="C11" s="7"/>
      <c r="D11" s="7">
        <v>7642</v>
      </c>
    </row>
    <row r="12" spans="1:4" ht="12.75">
      <c r="A12" s="4" t="s">
        <v>180</v>
      </c>
      <c r="B12" s="13">
        <v>6162</v>
      </c>
      <c r="C12" s="7"/>
      <c r="D12" s="13">
        <v>6776</v>
      </c>
    </row>
    <row r="13" spans="1:4" ht="12.75">
      <c r="A13" s="4" t="s">
        <v>142</v>
      </c>
      <c r="B13" s="7">
        <f>+B11+B12</f>
        <v>19816</v>
      </c>
      <c r="C13" s="7"/>
      <c r="D13" s="7">
        <f>+D11+D12</f>
        <v>14418</v>
      </c>
    </row>
    <row r="14" spans="2:4" ht="12.75">
      <c r="B14" s="7"/>
      <c r="C14" s="7"/>
      <c r="D14" s="7"/>
    </row>
    <row r="15" spans="1:4" ht="12.75">
      <c r="A15" s="4" t="s">
        <v>199</v>
      </c>
      <c r="B15" s="7">
        <v>4203</v>
      </c>
      <c r="C15" s="7"/>
      <c r="D15" s="7">
        <v>-4193</v>
      </c>
    </row>
    <row r="16" spans="1:4" ht="12.75">
      <c r="A16" s="4" t="s">
        <v>200</v>
      </c>
      <c r="B16" s="7">
        <v>-30131</v>
      </c>
      <c r="C16" s="7"/>
      <c r="D16" s="7">
        <v>-8518</v>
      </c>
    </row>
    <row r="17" spans="1:4" ht="12.75">
      <c r="A17" s="4" t="s">
        <v>201</v>
      </c>
      <c r="B17" s="7">
        <v>13551</v>
      </c>
      <c r="C17" s="7"/>
      <c r="D17" s="7">
        <v>-545</v>
      </c>
    </row>
    <row r="18" spans="2:4" ht="12.75">
      <c r="B18" s="13"/>
      <c r="C18" s="7"/>
      <c r="D18" s="13"/>
    </row>
    <row r="19" spans="1:4" ht="12.75">
      <c r="A19" s="4" t="s">
        <v>151</v>
      </c>
      <c r="B19" s="7">
        <f>SUM(B13:B18)</f>
        <v>7439</v>
      </c>
      <c r="C19" s="7"/>
      <c r="D19" s="7">
        <f>SUM(D13:D18)</f>
        <v>1162</v>
      </c>
    </row>
    <row r="20" spans="1:4" ht="12.75">
      <c r="A20" s="4" t="s">
        <v>55</v>
      </c>
      <c r="B20" s="7">
        <v>-5501</v>
      </c>
      <c r="C20" s="7"/>
      <c r="D20" s="7">
        <v>-8781</v>
      </c>
    </row>
    <row r="21" spans="2:4" ht="12.75">
      <c r="B21" s="13"/>
      <c r="C21" s="7"/>
      <c r="D21" s="13"/>
    </row>
    <row r="22" spans="1:4" ht="12.75">
      <c r="A22" s="4" t="s">
        <v>152</v>
      </c>
      <c r="B22" s="7">
        <f>SUM(B19:B21)</f>
        <v>1938</v>
      </c>
      <c r="C22" s="7"/>
      <c r="D22" s="7">
        <f>SUM(D19:D21)</f>
        <v>-7619</v>
      </c>
    </row>
    <row r="23" spans="2:4" ht="12.75">
      <c r="B23" s="7"/>
      <c r="C23" s="7"/>
      <c r="D23" s="7"/>
    </row>
    <row r="24" spans="1:4" ht="12.75">
      <c r="A24" s="3" t="s">
        <v>56</v>
      </c>
      <c r="B24" s="7"/>
      <c r="C24" s="7"/>
      <c r="D24" s="7"/>
    </row>
    <row r="25" spans="2:4" ht="12.75">
      <c r="B25" s="7"/>
      <c r="C25" s="7"/>
      <c r="D25" s="7"/>
    </row>
    <row r="26" spans="1:4" ht="12.75">
      <c r="A26" s="4" t="s">
        <v>57</v>
      </c>
      <c r="B26" s="7">
        <v>817</v>
      </c>
      <c r="C26" s="7"/>
      <c r="D26" s="7">
        <v>1315</v>
      </c>
    </row>
    <row r="27" spans="1:4" ht="12.75">
      <c r="A27" s="4" t="s">
        <v>63</v>
      </c>
      <c r="B27" s="7"/>
      <c r="C27" s="7"/>
      <c r="D27" s="7"/>
    </row>
    <row r="28" spans="1:4" ht="12.75">
      <c r="A28" s="18" t="s">
        <v>58</v>
      </c>
      <c r="B28" s="7">
        <v>-4326</v>
      </c>
      <c r="C28" s="7"/>
      <c r="D28" s="7">
        <v>-2739</v>
      </c>
    </row>
    <row r="29" spans="1:4" ht="12.75">
      <c r="A29" s="18" t="s">
        <v>59</v>
      </c>
      <c r="B29" s="7">
        <v>403</v>
      </c>
      <c r="C29" s="7"/>
      <c r="D29" s="7">
        <v>322</v>
      </c>
    </row>
    <row r="30" spans="1:4" ht="12.75">
      <c r="A30" s="4" t="s">
        <v>97</v>
      </c>
      <c r="B30" s="7"/>
      <c r="C30" s="7"/>
      <c r="D30" s="7"/>
    </row>
    <row r="31" spans="1:4" ht="12.75">
      <c r="A31" s="18" t="s">
        <v>58</v>
      </c>
      <c r="B31" s="7">
        <v>-2261</v>
      </c>
      <c r="C31" s="7"/>
      <c r="D31" s="7">
        <v>-4475</v>
      </c>
    </row>
    <row r="32" spans="1:4" ht="12.75">
      <c r="A32" s="18" t="s">
        <v>59</v>
      </c>
      <c r="B32" s="7">
        <v>1247</v>
      </c>
      <c r="C32" s="7"/>
      <c r="D32" s="7"/>
    </row>
    <row r="33" spans="1:4" ht="12.75">
      <c r="A33" s="4" t="s">
        <v>185</v>
      </c>
      <c r="B33" s="7">
        <v>0</v>
      </c>
      <c r="C33" s="7"/>
      <c r="D33" s="7">
        <v>-4500</v>
      </c>
    </row>
    <row r="34" spans="1:4" ht="25.5">
      <c r="A34" s="12" t="s">
        <v>205</v>
      </c>
      <c r="B34" s="7">
        <v>266</v>
      </c>
      <c r="C34" s="7"/>
      <c r="D34" s="7">
        <v>0</v>
      </c>
    </row>
    <row r="35" spans="1:4" ht="12.75">
      <c r="A35" s="4" t="s">
        <v>206</v>
      </c>
      <c r="B35" s="7">
        <v>1228</v>
      </c>
      <c r="C35" s="7"/>
      <c r="D35" s="7">
        <v>0</v>
      </c>
    </row>
    <row r="36" spans="1:4" ht="12.75">
      <c r="A36" s="4" t="s">
        <v>154</v>
      </c>
      <c r="B36" s="7">
        <v>-60</v>
      </c>
      <c r="C36" s="7"/>
      <c r="D36" s="7">
        <v>0</v>
      </c>
    </row>
    <row r="37" spans="1:4" ht="25.5">
      <c r="A37" s="12" t="s">
        <v>153</v>
      </c>
      <c r="B37" s="7">
        <v>-1849</v>
      </c>
      <c r="C37" s="7"/>
      <c r="D37" s="7">
        <v>0</v>
      </c>
    </row>
    <row r="38" spans="1:4" ht="12.75">
      <c r="A38" s="4" t="s">
        <v>60</v>
      </c>
      <c r="B38" s="7">
        <v>65</v>
      </c>
      <c r="C38" s="7"/>
      <c r="D38" s="7">
        <v>65</v>
      </c>
    </row>
    <row r="39" spans="2:4" ht="12.75">
      <c r="B39" s="13"/>
      <c r="C39" s="7"/>
      <c r="D39" s="13"/>
    </row>
    <row r="40" spans="1:4" ht="12.75">
      <c r="A40" s="4" t="s">
        <v>137</v>
      </c>
      <c r="B40" s="7">
        <f>SUM(B26:B39)</f>
        <v>-4470</v>
      </c>
      <c r="C40" s="7"/>
      <c r="D40" s="7">
        <f>SUM(D26:D39)</f>
        <v>-10012</v>
      </c>
    </row>
    <row r="41" spans="2:4" ht="12.75">
      <c r="B41" s="7"/>
      <c r="C41" s="7"/>
      <c r="D41" s="7"/>
    </row>
    <row r="42" spans="1:4" ht="12.75">
      <c r="A42" s="3" t="s">
        <v>61</v>
      </c>
      <c r="B42" s="7"/>
      <c r="C42" s="7"/>
      <c r="D42" s="7"/>
    </row>
    <row r="43" spans="2:4" ht="12.75">
      <c r="B43" s="7"/>
      <c r="C43" s="7"/>
      <c r="D43" s="7"/>
    </row>
    <row r="44" spans="1:4" ht="12.75">
      <c r="A44" s="4" t="s">
        <v>62</v>
      </c>
      <c r="B44" s="7">
        <v>-2375</v>
      </c>
      <c r="C44" s="7"/>
      <c r="D44" s="7">
        <v>-1734</v>
      </c>
    </row>
    <row r="45" spans="1:4" ht="12.75">
      <c r="A45" s="4" t="s">
        <v>202</v>
      </c>
      <c r="B45" s="7">
        <f>1348-3636</f>
        <v>-2288</v>
      </c>
      <c r="C45" s="7"/>
      <c r="D45" s="7">
        <f>3761-2737</f>
        <v>1024</v>
      </c>
    </row>
    <row r="46" spans="1:4" ht="12.75">
      <c r="A46" s="4" t="s">
        <v>118</v>
      </c>
      <c r="B46" s="7">
        <v>-1596</v>
      </c>
      <c r="C46" s="7"/>
      <c r="D46" s="7">
        <v>-1270</v>
      </c>
    </row>
    <row r="47" spans="1:4" ht="12.75">
      <c r="A47" s="4" t="s">
        <v>183</v>
      </c>
      <c r="B47" s="7">
        <v>-2482</v>
      </c>
      <c r="C47" s="7"/>
      <c r="D47" s="7">
        <v>-2482</v>
      </c>
    </row>
    <row r="48" spans="1:4" ht="25.5">
      <c r="A48" s="12" t="s">
        <v>157</v>
      </c>
      <c r="B48" s="7">
        <v>-300</v>
      </c>
      <c r="C48" s="7"/>
      <c r="D48" s="7">
        <v>0</v>
      </c>
    </row>
    <row r="49" spans="1:4" ht="12.75">
      <c r="A49" s="4" t="s">
        <v>203</v>
      </c>
      <c r="B49" s="7">
        <v>-744</v>
      </c>
      <c r="C49" s="7"/>
      <c r="D49" s="7">
        <v>505</v>
      </c>
    </row>
    <row r="50" spans="1:4" ht="12.75">
      <c r="A50" s="4" t="s">
        <v>60</v>
      </c>
      <c r="B50" s="7">
        <v>40</v>
      </c>
      <c r="C50" s="7"/>
      <c r="D50" s="7"/>
    </row>
    <row r="51" spans="2:4" ht="12.75">
      <c r="B51" s="13"/>
      <c r="C51" s="7"/>
      <c r="D51" s="13"/>
    </row>
    <row r="52" spans="1:4" ht="12.75">
      <c r="A52" s="4" t="s">
        <v>135</v>
      </c>
      <c r="B52" s="7">
        <f>SUM(B44:B51)</f>
        <v>-9745</v>
      </c>
      <c r="C52" s="7"/>
      <c r="D52" s="7">
        <f>SUM(D44:D51)</f>
        <v>-3957</v>
      </c>
    </row>
    <row r="53" spans="2:4" ht="12.75">
      <c r="B53" s="7"/>
      <c r="C53" s="7"/>
      <c r="D53" s="7"/>
    </row>
    <row r="54" spans="1:4" ht="12.75">
      <c r="A54" s="4" t="s">
        <v>65</v>
      </c>
      <c r="B54" s="7">
        <v>-4</v>
      </c>
      <c r="C54" s="7"/>
      <c r="D54" s="7">
        <v>41</v>
      </c>
    </row>
    <row r="55" spans="2:4" ht="12.75">
      <c r="B55" s="13"/>
      <c r="C55" s="7"/>
      <c r="D55" s="13"/>
    </row>
    <row r="56" spans="1:4" ht="12.75">
      <c r="A56" s="4" t="s">
        <v>136</v>
      </c>
      <c r="B56" s="7">
        <f>+B22+B40+B52+B54</f>
        <v>-12281</v>
      </c>
      <c r="C56" s="7"/>
      <c r="D56" s="7">
        <f>+D22+D40+D52+D54</f>
        <v>-21547</v>
      </c>
    </row>
    <row r="57" spans="2:4" ht="12.75">
      <c r="B57" s="7"/>
      <c r="C57" s="7"/>
      <c r="D57" s="7"/>
    </row>
    <row r="58" spans="1:4" ht="12.75">
      <c r="A58" s="4" t="s">
        <v>184</v>
      </c>
      <c r="B58" s="7"/>
      <c r="C58" s="7"/>
      <c r="D58" s="7"/>
    </row>
    <row r="59" spans="1:4" ht="12.75">
      <c r="A59" s="18" t="s">
        <v>43</v>
      </c>
      <c r="B59" s="14">
        <v>39164</v>
      </c>
      <c r="C59" s="7"/>
      <c r="D59" s="14">
        <v>60651</v>
      </c>
    </row>
    <row r="60" spans="1:4" ht="12.75">
      <c r="A60" s="18" t="s">
        <v>66</v>
      </c>
      <c r="B60" s="16">
        <v>28</v>
      </c>
      <c r="C60" s="7"/>
      <c r="D60" s="16">
        <v>60</v>
      </c>
    </row>
    <row r="61" spans="1:4" ht="12.75">
      <c r="A61" s="18" t="s">
        <v>44</v>
      </c>
      <c r="B61" s="7">
        <f>SUM(B59:B60)</f>
        <v>39192</v>
      </c>
      <c r="C61" s="7"/>
      <c r="D61" s="7">
        <f>SUM(D59:D60)</f>
        <v>60711</v>
      </c>
    </row>
    <row r="62" spans="2:4" ht="12.75">
      <c r="B62" s="7"/>
      <c r="C62" s="7"/>
      <c r="D62" s="7"/>
    </row>
    <row r="63" spans="1:4" ht="13.5" thickBot="1">
      <c r="A63" s="1" t="s">
        <v>204</v>
      </c>
      <c r="B63" s="11">
        <f>+B61+B56</f>
        <v>26911</v>
      </c>
      <c r="C63" s="7"/>
      <c r="D63" s="11">
        <f>+D61+D56</f>
        <v>39164</v>
      </c>
    </row>
    <row r="65" spans="1:7" ht="24.75" customHeight="1">
      <c r="A65" s="52" t="s">
        <v>155</v>
      </c>
      <c r="B65" s="52"/>
      <c r="C65" s="52"/>
      <c r="D65" s="52"/>
      <c r="E65" s="52"/>
      <c r="F65" s="52"/>
      <c r="G65" s="52"/>
    </row>
  </sheetData>
  <mergeCells count="2">
    <mergeCell ref="A65:G65"/>
    <mergeCell ref="B5:D5"/>
  </mergeCells>
  <printOptions horizontalCentered="1"/>
  <pageMargins left="0.75" right="0.75" top="1" bottom="1" header="0.5" footer="0.5"/>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K104"/>
  <sheetViews>
    <sheetView zoomScale="75" zoomScaleNormal="75" workbookViewId="0" topLeftCell="A82">
      <selection activeCell="J58" sqref="J58"/>
    </sheetView>
  </sheetViews>
  <sheetFormatPr defaultColWidth="9.140625" defaultRowHeight="12.75"/>
  <cols>
    <col min="1" max="1" width="4.28125" style="33" customWidth="1"/>
    <col min="2" max="2" width="4.00390625" style="30" customWidth="1"/>
    <col min="3" max="3" width="38.8515625" style="30" bestFit="1" customWidth="1"/>
    <col min="4" max="9" width="13.140625" style="30" customWidth="1"/>
    <col min="10" max="10" width="14.28125" style="30" customWidth="1"/>
    <col min="11" max="16384" width="9.140625" style="30" customWidth="1"/>
  </cols>
  <sheetData>
    <row r="1" ht="12.75">
      <c r="A1" s="29" t="s">
        <v>0</v>
      </c>
    </row>
    <row r="2" ht="12.75">
      <c r="A2" s="29" t="s">
        <v>68</v>
      </c>
    </row>
    <row r="3" ht="12.75">
      <c r="A3" s="29" t="s">
        <v>191</v>
      </c>
    </row>
    <row r="5" spans="1:2" ht="12.75">
      <c r="A5" s="31">
        <v>1</v>
      </c>
      <c r="B5" s="32" t="s">
        <v>69</v>
      </c>
    </row>
    <row r="7" spans="2:10" ht="12.75">
      <c r="B7" s="57" t="s">
        <v>143</v>
      </c>
      <c r="C7" s="57"/>
      <c r="D7" s="57"/>
      <c r="E7" s="57"/>
      <c r="F7" s="57"/>
      <c r="G7" s="57"/>
      <c r="H7" s="57"/>
      <c r="I7" s="57"/>
      <c r="J7" s="57"/>
    </row>
    <row r="9" spans="2:10" ht="12.75">
      <c r="B9" s="57" t="s">
        <v>160</v>
      </c>
      <c r="C9" s="57"/>
      <c r="D9" s="57"/>
      <c r="E9" s="57"/>
      <c r="F9" s="57"/>
      <c r="G9" s="57"/>
      <c r="H9" s="57"/>
      <c r="I9" s="57"/>
      <c r="J9" s="57"/>
    </row>
    <row r="11" spans="2:10" ht="30" customHeight="1">
      <c r="B11" s="57" t="s">
        <v>166</v>
      </c>
      <c r="C11" s="57"/>
      <c r="D11" s="57"/>
      <c r="E11" s="57"/>
      <c r="F11" s="57"/>
      <c r="G11" s="57"/>
      <c r="H11" s="57"/>
      <c r="I11" s="57"/>
      <c r="J11" s="57"/>
    </row>
    <row r="12" spans="2:10" ht="12.75">
      <c r="B12" s="34"/>
      <c r="C12" s="34"/>
      <c r="D12" s="34"/>
      <c r="E12" s="34"/>
      <c r="F12" s="34"/>
      <c r="G12" s="34"/>
      <c r="H12" s="34"/>
      <c r="I12" s="34"/>
      <c r="J12" s="34"/>
    </row>
    <row r="13" spans="2:10" ht="12.75">
      <c r="B13" s="34" t="s">
        <v>70</v>
      </c>
      <c r="C13" s="34" t="s">
        <v>167</v>
      </c>
      <c r="D13" s="34"/>
      <c r="E13" s="34"/>
      <c r="F13" s="34"/>
      <c r="G13" s="34"/>
      <c r="H13" s="34"/>
      <c r="I13" s="34"/>
      <c r="J13" s="34"/>
    </row>
    <row r="15" ht="12.75">
      <c r="C15" s="30" t="s">
        <v>168</v>
      </c>
    </row>
    <row r="17" spans="2:10" ht="12.75">
      <c r="B17" s="57" t="s">
        <v>169</v>
      </c>
      <c r="C17" s="57"/>
      <c r="D17" s="57"/>
      <c r="E17" s="57"/>
      <c r="F17" s="57"/>
      <c r="G17" s="57"/>
      <c r="H17" s="57"/>
      <c r="I17" s="57"/>
      <c r="J17" s="57"/>
    </row>
    <row r="19" spans="1:2" ht="12.75">
      <c r="A19" s="31">
        <v>2</v>
      </c>
      <c r="B19" s="32" t="s">
        <v>73</v>
      </c>
    </row>
    <row r="21" spans="2:10" ht="14.25" customHeight="1">
      <c r="B21" s="57" t="s">
        <v>156</v>
      </c>
      <c r="C21" s="57"/>
      <c r="D21" s="57"/>
      <c r="E21" s="57"/>
      <c r="F21" s="57"/>
      <c r="G21" s="57"/>
      <c r="H21" s="57"/>
      <c r="I21" s="57"/>
      <c r="J21" s="57"/>
    </row>
    <row r="23" spans="1:2" ht="12.75">
      <c r="A23" s="31">
        <v>3</v>
      </c>
      <c r="B23" s="32" t="s">
        <v>74</v>
      </c>
    </row>
    <row r="25" spans="2:10" ht="12.75">
      <c r="B25" s="57" t="s">
        <v>132</v>
      </c>
      <c r="C25" s="57"/>
      <c r="D25" s="57"/>
      <c r="E25" s="57"/>
      <c r="F25" s="57"/>
      <c r="G25" s="57"/>
      <c r="H25" s="57"/>
      <c r="I25" s="57"/>
      <c r="J25" s="57"/>
    </row>
    <row r="27" spans="1:2" ht="12.75">
      <c r="A27" s="31">
        <v>4</v>
      </c>
      <c r="B27" s="32" t="s">
        <v>147</v>
      </c>
    </row>
    <row r="29" ht="12.75">
      <c r="B29" s="30" t="s">
        <v>207</v>
      </c>
    </row>
    <row r="31" ht="12.75">
      <c r="J31" s="31" t="s">
        <v>5</v>
      </c>
    </row>
    <row r="32" ht="12.75">
      <c r="J32" s="31"/>
    </row>
    <row r="33" spans="2:10" ht="13.5" thickBot="1">
      <c r="B33" s="57" t="s">
        <v>210</v>
      </c>
      <c r="C33" s="57"/>
      <c r="D33" s="57"/>
      <c r="E33" s="57"/>
      <c r="F33" s="57"/>
      <c r="G33" s="57"/>
      <c r="J33" s="35">
        <v>1228</v>
      </c>
    </row>
    <row r="36" spans="1:2" ht="12.75">
      <c r="A36" s="31">
        <v>5</v>
      </c>
      <c r="B36" s="32" t="s">
        <v>75</v>
      </c>
    </row>
    <row r="38" spans="2:10" ht="39.75" customHeight="1">
      <c r="B38" s="57" t="s">
        <v>216</v>
      </c>
      <c r="C38" s="57"/>
      <c r="D38" s="57"/>
      <c r="E38" s="57"/>
      <c r="F38" s="57"/>
      <c r="G38" s="57"/>
      <c r="H38" s="57"/>
      <c r="I38" s="57"/>
      <c r="J38" s="57"/>
    </row>
    <row r="40" spans="2:10" ht="12.75" customHeight="1">
      <c r="B40" s="57" t="s">
        <v>215</v>
      </c>
      <c r="C40" s="57"/>
      <c r="D40" s="57"/>
      <c r="E40" s="57"/>
      <c r="F40" s="57"/>
      <c r="G40" s="57"/>
      <c r="H40" s="57"/>
      <c r="I40" s="57"/>
      <c r="J40" s="57"/>
    </row>
    <row r="42" spans="1:2" ht="12.75">
      <c r="A42" s="31">
        <v>6</v>
      </c>
      <c r="B42" s="32" t="s">
        <v>76</v>
      </c>
    </row>
    <row r="43" spans="8:10" ht="12.75">
      <c r="H43" s="56"/>
      <c r="I43" s="56"/>
      <c r="J43" s="56"/>
    </row>
    <row r="44" spans="2:10" ht="17.25" customHeight="1">
      <c r="B44" s="54" t="s">
        <v>186</v>
      </c>
      <c r="C44" s="54"/>
      <c r="D44" s="54"/>
      <c r="E44" s="54"/>
      <c r="F44" s="54"/>
      <c r="G44" s="54"/>
      <c r="H44" s="54"/>
      <c r="I44" s="54"/>
      <c r="J44" s="54"/>
    </row>
    <row r="45" spans="8:10" ht="12.75">
      <c r="H45" s="31"/>
      <c r="I45" s="31"/>
      <c r="J45" s="31"/>
    </row>
    <row r="46" spans="1:2" ht="13.5" customHeight="1">
      <c r="A46" s="31">
        <v>7</v>
      </c>
      <c r="B46" s="32" t="s">
        <v>133</v>
      </c>
    </row>
    <row r="48" spans="4:11" ht="25.5">
      <c r="D48" s="21" t="s">
        <v>119</v>
      </c>
      <c r="E48" s="21" t="s">
        <v>77</v>
      </c>
      <c r="F48" s="21" t="s">
        <v>78</v>
      </c>
      <c r="G48" s="21" t="s">
        <v>120</v>
      </c>
      <c r="H48" s="21" t="s">
        <v>79</v>
      </c>
      <c r="I48" s="21" t="s">
        <v>126</v>
      </c>
      <c r="J48" s="21" t="s">
        <v>121</v>
      </c>
      <c r="K48" s="37"/>
    </row>
    <row r="49" spans="4:10" ht="12.75">
      <c r="D49" s="37" t="s">
        <v>5</v>
      </c>
      <c r="E49" s="37" t="s">
        <v>5</v>
      </c>
      <c r="F49" s="37" t="s">
        <v>5</v>
      </c>
      <c r="G49" s="37" t="s">
        <v>5</v>
      </c>
      <c r="H49" s="37" t="s">
        <v>5</v>
      </c>
      <c r="I49" s="37" t="s">
        <v>5</v>
      </c>
      <c r="J49" s="37" t="s">
        <v>5</v>
      </c>
    </row>
    <row r="51" ht="12.75">
      <c r="C51" s="32" t="s">
        <v>194</v>
      </c>
    </row>
    <row r="53" spans="3:10" ht="12.75">
      <c r="C53" s="30" t="s">
        <v>122</v>
      </c>
      <c r="D53" s="38">
        <v>24318</v>
      </c>
      <c r="E53" s="38">
        <v>148032</v>
      </c>
      <c r="F53" s="38">
        <v>16972</v>
      </c>
      <c r="G53" s="38">
        <v>14242</v>
      </c>
      <c r="H53" s="38">
        <f>J53-SUM(D53:G53)-I53</f>
        <v>12143</v>
      </c>
      <c r="I53" s="38">
        <v>0</v>
      </c>
      <c r="J53" s="38">
        <v>215707</v>
      </c>
    </row>
    <row r="54" spans="3:10" ht="12.75">
      <c r="C54" s="30" t="s">
        <v>123</v>
      </c>
      <c r="D54" s="38">
        <v>4446</v>
      </c>
      <c r="E54" s="38">
        <v>2222</v>
      </c>
      <c r="F54" s="38">
        <v>1356</v>
      </c>
      <c r="G54" s="38">
        <v>0</v>
      </c>
      <c r="H54" s="38">
        <f>-(SUM(D54:G54)+I54)+J54</f>
        <v>21998</v>
      </c>
      <c r="I54" s="50">
        <v>-30022</v>
      </c>
      <c r="J54" s="38">
        <v>0</v>
      </c>
    </row>
    <row r="55" spans="3:10" ht="13.5" thickBot="1">
      <c r="C55" s="30" t="s">
        <v>124</v>
      </c>
      <c r="D55" s="39">
        <f aca="true" t="shared" si="0" ref="D55:I55">SUM(D53:D54)</f>
        <v>28764</v>
      </c>
      <c r="E55" s="39">
        <f t="shared" si="0"/>
        <v>150254</v>
      </c>
      <c r="F55" s="39">
        <f t="shared" si="0"/>
        <v>18328</v>
      </c>
      <c r="G55" s="39">
        <f t="shared" si="0"/>
        <v>14242</v>
      </c>
      <c r="H55" s="39">
        <f t="shared" si="0"/>
        <v>34141</v>
      </c>
      <c r="I55" s="39">
        <f t="shared" si="0"/>
        <v>-30022</v>
      </c>
      <c r="J55" s="39">
        <f>SUM(J53:J54)</f>
        <v>215707</v>
      </c>
    </row>
    <row r="56" spans="4:10" ht="12.75">
      <c r="D56" s="2"/>
      <c r="E56" s="2"/>
      <c r="F56" s="2"/>
      <c r="G56" s="2"/>
      <c r="H56" s="2"/>
      <c r="I56" s="2"/>
      <c r="J56" s="2"/>
    </row>
    <row r="57" spans="3:10" ht="12.75">
      <c r="C57" s="30" t="s">
        <v>125</v>
      </c>
      <c r="D57" s="2">
        <v>7388</v>
      </c>
      <c r="E57" s="2">
        <v>12528</v>
      </c>
      <c r="F57" s="2">
        <v>7657</v>
      </c>
      <c r="G57" s="2">
        <v>-650</v>
      </c>
      <c r="H57" s="38">
        <f>J57-SUM(D57:G57)-I57</f>
        <v>17947</v>
      </c>
      <c r="I57" s="2">
        <v>-29154</v>
      </c>
      <c r="J57" s="2">
        <v>15716</v>
      </c>
    </row>
    <row r="58" spans="4:10" ht="12.75">
      <c r="D58" s="2"/>
      <c r="E58" s="2"/>
      <c r="F58" s="2"/>
      <c r="G58" s="2"/>
      <c r="H58" s="2"/>
      <c r="I58" s="2"/>
      <c r="J58" s="2"/>
    </row>
    <row r="59" spans="3:10" ht="12.75">
      <c r="C59" s="30" t="s">
        <v>127</v>
      </c>
      <c r="D59" s="2"/>
      <c r="E59" s="2"/>
      <c r="F59" s="2"/>
      <c r="G59" s="2"/>
      <c r="H59" s="2"/>
      <c r="I59" s="2"/>
      <c r="J59" s="2">
        <v>-1659</v>
      </c>
    </row>
    <row r="60" spans="4:10" ht="12.75">
      <c r="D60" s="2"/>
      <c r="E60" s="2"/>
      <c r="F60" s="2"/>
      <c r="G60" s="2"/>
      <c r="H60" s="2"/>
      <c r="I60" s="2"/>
      <c r="J60" s="2"/>
    </row>
    <row r="61" spans="3:10" ht="12.75">
      <c r="C61" s="30" t="s">
        <v>172</v>
      </c>
      <c r="D61" s="2"/>
      <c r="E61" s="2"/>
      <c r="F61" s="2"/>
      <c r="G61" s="2"/>
      <c r="H61" s="2"/>
      <c r="I61" s="2"/>
      <c r="J61" s="2">
        <v>-403</v>
      </c>
    </row>
    <row r="62" spans="4:10" ht="12.75">
      <c r="D62" s="2"/>
      <c r="E62" s="2"/>
      <c r="F62" s="2"/>
      <c r="G62" s="2"/>
      <c r="H62" s="2"/>
      <c r="I62" s="2"/>
      <c r="J62" s="2"/>
    </row>
    <row r="63" spans="3:10" ht="13.5" thickBot="1">
      <c r="C63" s="30" t="s">
        <v>86</v>
      </c>
      <c r="D63" s="2"/>
      <c r="E63" s="2"/>
      <c r="F63" s="2"/>
      <c r="G63" s="2"/>
      <c r="H63" s="2"/>
      <c r="I63" s="2"/>
      <c r="J63" s="40">
        <f>SUM(J57:J62)</f>
        <v>13654</v>
      </c>
    </row>
    <row r="65" ht="12.75">
      <c r="C65" s="32" t="s">
        <v>198</v>
      </c>
    </row>
    <row r="67" spans="3:10" ht="12.75">
      <c r="C67" s="30" t="s">
        <v>122</v>
      </c>
      <c r="D67" s="38">
        <v>27389</v>
      </c>
      <c r="E67" s="38">
        <v>78392</v>
      </c>
      <c r="F67" s="38">
        <v>19927</v>
      </c>
      <c r="G67" s="38">
        <v>15434</v>
      </c>
      <c r="H67" s="38">
        <f>J67-SUM(D67:G67)-I67</f>
        <v>12184</v>
      </c>
      <c r="I67" s="38">
        <v>0</v>
      </c>
      <c r="J67" s="38">
        <v>153326</v>
      </c>
    </row>
    <row r="68" spans="3:10" ht="12.75">
      <c r="C68" s="30" t="s">
        <v>123</v>
      </c>
      <c r="D68" s="38">
        <v>8612</v>
      </c>
      <c r="E68" s="38">
        <v>4197</v>
      </c>
      <c r="F68" s="38">
        <v>133</v>
      </c>
      <c r="G68" s="38">
        <v>0</v>
      </c>
      <c r="H68" s="38">
        <f>-(SUM(D68:G68)+I68)+J68</f>
        <v>24290</v>
      </c>
      <c r="I68" s="38">
        <v>-37232</v>
      </c>
      <c r="J68" s="38">
        <v>0</v>
      </c>
    </row>
    <row r="69" spans="3:10" ht="13.5" thickBot="1">
      <c r="C69" s="30" t="s">
        <v>124</v>
      </c>
      <c r="D69" s="39">
        <f aca="true" t="shared" si="1" ref="D69:I69">SUM(D67:D68)</f>
        <v>36001</v>
      </c>
      <c r="E69" s="39">
        <f t="shared" si="1"/>
        <v>82589</v>
      </c>
      <c r="F69" s="39">
        <f t="shared" si="1"/>
        <v>20060</v>
      </c>
      <c r="G69" s="39">
        <f t="shared" si="1"/>
        <v>15434</v>
      </c>
      <c r="H69" s="39">
        <f t="shared" si="1"/>
        <v>36474</v>
      </c>
      <c r="I69" s="39">
        <f t="shared" si="1"/>
        <v>-37232</v>
      </c>
      <c r="J69" s="39">
        <f>SUM(J67:J68)</f>
        <v>153326</v>
      </c>
    </row>
    <row r="70" spans="4:10" ht="12.75">
      <c r="D70" s="2"/>
      <c r="E70" s="2"/>
      <c r="F70" s="2"/>
      <c r="G70" s="2"/>
      <c r="H70" s="2"/>
      <c r="I70" s="2"/>
      <c r="J70" s="2"/>
    </row>
    <row r="71" spans="3:10" ht="12.75">
      <c r="C71" s="30" t="s">
        <v>125</v>
      </c>
      <c r="D71" s="2">
        <v>10516</v>
      </c>
      <c r="E71" s="2">
        <v>5453</v>
      </c>
      <c r="F71" s="2">
        <v>299</v>
      </c>
      <c r="G71" s="2">
        <v>-2065</v>
      </c>
      <c r="H71" s="38">
        <f>-(SUM(D71:G71)+I71)+J71</f>
        <v>19548</v>
      </c>
      <c r="I71" s="2">
        <v>-24046</v>
      </c>
      <c r="J71" s="2">
        <v>9705</v>
      </c>
    </row>
    <row r="72" spans="4:10" ht="12.75">
      <c r="D72" s="2"/>
      <c r="E72" s="2"/>
      <c r="F72" s="2"/>
      <c r="G72" s="2"/>
      <c r="H72" s="2"/>
      <c r="I72" s="2"/>
      <c r="J72" s="2"/>
    </row>
    <row r="73" spans="3:10" ht="12.75">
      <c r="C73" s="30" t="s">
        <v>127</v>
      </c>
      <c r="D73" s="2"/>
      <c r="E73" s="2"/>
      <c r="F73" s="2"/>
      <c r="G73" s="2"/>
      <c r="H73" s="2"/>
      <c r="I73" s="2"/>
      <c r="J73" s="2">
        <v>-1050</v>
      </c>
    </row>
    <row r="74" spans="4:10" ht="12.75">
      <c r="D74" s="2"/>
      <c r="E74" s="2"/>
      <c r="F74" s="2"/>
      <c r="G74" s="2"/>
      <c r="H74" s="2"/>
      <c r="I74" s="2"/>
      <c r="J74" s="2"/>
    </row>
    <row r="75" spans="3:10" ht="12.75">
      <c r="C75" s="30" t="s">
        <v>187</v>
      </c>
      <c r="D75" s="2"/>
      <c r="E75" s="2"/>
      <c r="F75" s="2"/>
      <c r="G75" s="2"/>
      <c r="H75" s="2"/>
      <c r="I75" s="2"/>
      <c r="J75" s="2">
        <v>-1013</v>
      </c>
    </row>
    <row r="76" spans="4:10" ht="12.75">
      <c r="D76" s="2"/>
      <c r="E76" s="2"/>
      <c r="F76" s="2"/>
      <c r="G76" s="2"/>
      <c r="H76" s="2"/>
      <c r="I76" s="2"/>
      <c r="J76" s="2"/>
    </row>
    <row r="77" spans="3:10" ht="13.5" thickBot="1">
      <c r="C77" s="30" t="s">
        <v>86</v>
      </c>
      <c r="D77" s="2"/>
      <c r="E77" s="2"/>
      <c r="F77" s="2"/>
      <c r="G77" s="2"/>
      <c r="H77" s="2"/>
      <c r="I77" s="2"/>
      <c r="J77" s="40">
        <f>SUM(J71:J76)</f>
        <v>7642</v>
      </c>
    </row>
    <row r="78" spans="4:10" ht="12.75">
      <c r="D78" s="2"/>
      <c r="E78" s="2"/>
      <c r="F78" s="2"/>
      <c r="G78" s="2"/>
      <c r="H78" s="2"/>
      <c r="I78" s="2"/>
      <c r="J78" s="2"/>
    </row>
    <row r="79" spans="1:2" ht="12.75">
      <c r="A79" s="31">
        <v>8</v>
      </c>
      <c r="B79" s="32" t="s">
        <v>80</v>
      </c>
    </row>
    <row r="81" spans="2:3" ht="12.75">
      <c r="B81" s="30" t="s">
        <v>70</v>
      </c>
      <c r="C81" s="30" t="s">
        <v>4</v>
      </c>
    </row>
    <row r="83" spans="3:10" ht="26.25" customHeight="1">
      <c r="C83" s="57" t="s">
        <v>162</v>
      </c>
      <c r="D83" s="57"/>
      <c r="E83" s="57"/>
      <c r="F83" s="57"/>
      <c r="G83" s="57"/>
      <c r="H83" s="57"/>
      <c r="I83" s="57"/>
      <c r="J83" s="57"/>
    </row>
    <row r="85" spans="2:3" ht="12.75">
      <c r="B85" s="30" t="s">
        <v>71</v>
      </c>
      <c r="C85" s="30" t="s">
        <v>8</v>
      </c>
    </row>
    <row r="87" spans="3:10" ht="30.75" customHeight="1">
      <c r="C87" s="57" t="s">
        <v>158</v>
      </c>
      <c r="D87" s="57"/>
      <c r="E87" s="57"/>
      <c r="F87" s="57"/>
      <c r="G87" s="57"/>
      <c r="H87" s="57"/>
      <c r="I87" s="57"/>
      <c r="J87" s="57"/>
    </row>
    <row r="89" spans="1:2" ht="12.75">
      <c r="A89" s="31">
        <v>9</v>
      </c>
      <c r="B89" s="32" t="s">
        <v>81</v>
      </c>
    </row>
    <row r="91" ht="12.75">
      <c r="B91" s="30" t="s">
        <v>159</v>
      </c>
    </row>
    <row r="93" spans="1:2" ht="12.75">
      <c r="A93" s="31">
        <v>10</v>
      </c>
      <c r="B93" s="32" t="s">
        <v>82</v>
      </c>
    </row>
    <row r="95" spans="2:10" ht="12.75" customHeight="1">
      <c r="B95" s="57" t="s">
        <v>173</v>
      </c>
      <c r="C95" s="57"/>
      <c r="D95" s="57"/>
      <c r="E95" s="57"/>
      <c r="F95" s="57"/>
      <c r="G95" s="57"/>
      <c r="H95" s="57"/>
      <c r="I95" s="57"/>
      <c r="J95" s="57"/>
    </row>
    <row r="96" spans="2:10" ht="12.75">
      <c r="B96" s="34"/>
      <c r="C96" s="34"/>
      <c r="D96" s="34"/>
      <c r="E96" s="34"/>
      <c r="F96" s="34"/>
      <c r="G96" s="34"/>
      <c r="H96" s="34"/>
      <c r="I96" s="34"/>
      <c r="J96" s="34"/>
    </row>
    <row r="97" spans="1:2" ht="12.75">
      <c r="A97" s="31">
        <v>11</v>
      </c>
      <c r="B97" s="32" t="s">
        <v>134</v>
      </c>
    </row>
    <row r="99" spans="2:10" ht="12.75" customHeight="1">
      <c r="B99" s="58" t="s">
        <v>163</v>
      </c>
      <c r="C99" s="58"/>
      <c r="D99" s="58"/>
      <c r="E99" s="58"/>
      <c r="F99" s="58"/>
      <c r="G99" s="58"/>
      <c r="H99" s="58"/>
      <c r="I99" s="58"/>
      <c r="J99" s="58"/>
    </row>
    <row r="101" spans="1:2" ht="12.75">
      <c r="A101" s="31">
        <v>12</v>
      </c>
      <c r="B101" s="32" t="s">
        <v>175</v>
      </c>
    </row>
    <row r="103" ht="12.75">
      <c r="B103" s="41" t="s">
        <v>174</v>
      </c>
    </row>
    <row r="104" ht="12.75">
      <c r="A104" s="30"/>
    </row>
  </sheetData>
  <mergeCells count="15">
    <mergeCell ref="B44:J44"/>
    <mergeCell ref="B99:J99"/>
    <mergeCell ref="C83:J83"/>
    <mergeCell ref="C87:J87"/>
    <mergeCell ref="B95:J95"/>
    <mergeCell ref="H43:J43"/>
    <mergeCell ref="B25:J25"/>
    <mergeCell ref="B40:J40"/>
    <mergeCell ref="B7:J7"/>
    <mergeCell ref="B9:J9"/>
    <mergeCell ref="B11:J11"/>
    <mergeCell ref="B17:J17"/>
    <mergeCell ref="B21:J21"/>
    <mergeCell ref="B33:G33"/>
    <mergeCell ref="B38:J38"/>
  </mergeCells>
  <printOptions horizontalCentered="1"/>
  <pageMargins left="0.28" right="0.31" top="1" bottom="1" header="0.5" footer="0.49"/>
  <pageSetup horizontalDpi="600" verticalDpi="600" orientation="portrait" paperSize="9" scale="70" r:id="rId1"/>
  <rowBreaks count="1" manualBreakCount="1">
    <brk id="64" max="255" man="1"/>
  </rowBreaks>
</worksheet>
</file>

<file path=xl/worksheets/sheet6.xml><?xml version="1.0" encoding="utf-8"?>
<worksheet xmlns="http://schemas.openxmlformats.org/spreadsheetml/2006/main" xmlns:r="http://schemas.openxmlformats.org/officeDocument/2006/relationships">
  <dimension ref="A1:I141"/>
  <sheetViews>
    <sheetView tabSelected="1" zoomScale="80" zoomScaleNormal="80" workbookViewId="0" topLeftCell="A4">
      <selection activeCell="B8" sqref="B8"/>
    </sheetView>
  </sheetViews>
  <sheetFormatPr defaultColWidth="9.140625" defaultRowHeight="12.75"/>
  <cols>
    <col min="1" max="1" width="4.28125" style="33" customWidth="1"/>
    <col min="2" max="2" width="4.00390625" style="30" customWidth="1"/>
    <col min="3" max="3" width="38.7109375" style="30" customWidth="1"/>
    <col min="4" max="8" width="13.00390625" style="30" customWidth="1"/>
    <col min="9" max="9" width="14.00390625" style="30" customWidth="1"/>
    <col min="10" max="16384" width="9.140625" style="30" customWidth="1"/>
  </cols>
  <sheetData>
    <row r="1" ht="12.75">
      <c r="A1" s="29" t="s">
        <v>0</v>
      </c>
    </row>
    <row r="2" ht="12.75">
      <c r="A2" s="29" t="s">
        <v>188</v>
      </c>
    </row>
    <row r="3" ht="12.75">
      <c r="A3" s="29" t="s">
        <v>191</v>
      </c>
    </row>
    <row r="5" spans="1:2" ht="12.75">
      <c r="A5" s="31">
        <v>1</v>
      </c>
      <c r="B5" s="32" t="s">
        <v>83</v>
      </c>
    </row>
    <row r="7" spans="2:9" ht="69" customHeight="1">
      <c r="B7" s="57" t="s">
        <v>221</v>
      </c>
      <c r="C7" s="57"/>
      <c r="D7" s="57"/>
      <c r="E7" s="57"/>
      <c r="F7" s="57"/>
      <c r="G7" s="57"/>
      <c r="H7" s="57"/>
      <c r="I7" s="57"/>
    </row>
    <row r="9" spans="1:2" ht="12.75">
      <c r="A9" s="31">
        <v>2</v>
      </c>
      <c r="B9" s="32" t="s">
        <v>84</v>
      </c>
    </row>
    <row r="11" spans="8:9" ht="12.75">
      <c r="H11" s="31" t="s">
        <v>85</v>
      </c>
      <c r="I11" s="31" t="s">
        <v>85</v>
      </c>
    </row>
    <row r="12" spans="8:9" ht="12.75">
      <c r="H12" s="31" t="s">
        <v>144</v>
      </c>
      <c r="I12" s="31" t="s">
        <v>144</v>
      </c>
    </row>
    <row r="13" spans="8:9" ht="12.75">
      <c r="H13" s="31" t="s">
        <v>190</v>
      </c>
      <c r="I13" s="31" t="s">
        <v>182</v>
      </c>
    </row>
    <row r="14" spans="8:9" ht="12.75">
      <c r="H14" s="31" t="s">
        <v>5</v>
      </c>
      <c r="I14" s="31" t="s">
        <v>5</v>
      </c>
    </row>
    <row r="16" spans="2:9" ht="13.5" thickBot="1">
      <c r="B16" s="30" t="s">
        <v>86</v>
      </c>
      <c r="H16" s="35">
        <v>4314</v>
      </c>
      <c r="I16" s="35">
        <v>2414</v>
      </c>
    </row>
    <row r="18" spans="2:9" ht="12.75">
      <c r="B18" s="57" t="s">
        <v>218</v>
      </c>
      <c r="C18" s="57"/>
      <c r="D18" s="57"/>
      <c r="E18" s="57"/>
      <c r="F18" s="57"/>
      <c r="G18" s="57"/>
      <c r="H18" s="57"/>
      <c r="I18" s="57"/>
    </row>
    <row r="20" spans="1:2" ht="12.75">
      <c r="A20" s="31">
        <v>3</v>
      </c>
      <c r="B20" s="32" t="s">
        <v>87</v>
      </c>
    </row>
    <row r="22" spans="2:9" ht="30.75" customHeight="1">
      <c r="B22" s="62" t="s">
        <v>219</v>
      </c>
      <c r="C22" s="57"/>
      <c r="D22" s="57"/>
      <c r="E22" s="57"/>
      <c r="F22" s="57"/>
      <c r="G22" s="57"/>
      <c r="H22" s="57"/>
      <c r="I22" s="57"/>
    </row>
    <row r="24" spans="1:2" ht="12.75">
      <c r="A24" s="31">
        <v>4</v>
      </c>
      <c r="B24" s="32" t="s">
        <v>88</v>
      </c>
    </row>
    <row r="26" ht="12.75">
      <c r="B26" s="30" t="s">
        <v>128</v>
      </c>
    </row>
    <row r="28" spans="1:2" ht="12.75">
      <c r="A28" s="31">
        <v>5</v>
      </c>
      <c r="B28" s="32" t="s">
        <v>17</v>
      </c>
    </row>
    <row r="30" spans="6:9" ht="12.75">
      <c r="F30" s="56" t="s">
        <v>89</v>
      </c>
      <c r="G30" s="56"/>
      <c r="H30" s="56" t="s">
        <v>192</v>
      </c>
      <c r="I30" s="56"/>
    </row>
    <row r="31" spans="6:9" ht="12.75">
      <c r="F31" s="31" t="s">
        <v>190</v>
      </c>
      <c r="G31" s="31" t="s">
        <v>146</v>
      </c>
      <c r="H31" s="31" t="s">
        <v>190</v>
      </c>
      <c r="I31" s="31" t="s">
        <v>146</v>
      </c>
    </row>
    <row r="32" spans="6:9" ht="12.75">
      <c r="F32" s="31" t="s">
        <v>28</v>
      </c>
      <c r="G32" s="31" t="s">
        <v>28</v>
      </c>
      <c r="H32" s="31" t="s">
        <v>28</v>
      </c>
      <c r="I32" s="31" t="s">
        <v>28</v>
      </c>
    </row>
    <row r="34" ht="12.75">
      <c r="B34" s="30" t="s">
        <v>92</v>
      </c>
    </row>
    <row r="35" spans="2:9" ht="12.75">
      <c r="B35" s="43"/>
      <c r="C35" s="43" t="s">
        <v>90</v>
      </c>
      <c r="F35" s="42">
        <v>1444</v>
      </c>
      <c r="G35" s="42">
        <v>-163</v>
      </c>
      <c r="H35" s="42">
        <v>6219</v>
      </c>
      <c r="I35" s="42">
        <v>4220</v>
      </c>
    </row>
    <row r="36" spans="3:9" ht="12.75">
      <c r="C36" s="43" t="s">
        <v>91</v>
      </c>
      <c r="F36" s="44">
        <v>1404</v>
      </c>
      <c r="G36" s="44">
        <v>252</v>
      </c>
      <c r="H36" s="44">
        <v>546</v>
      </c>
      <c r="I36" s="44">
        <v>252</v>
      </c>
    </row>
    <row r="37" spans="3:9" ht="12.75">
      <c r="C37" s="43"/>
      <c r="F37" s="42">
        <f>SUM(F35:F36)</f>
        <v>2848</v>
      </c>
      <c r="G37" s="42">
        <f>SUM(G35:G36)</f>
        <v>89</v>
      </c>
      <c r="H37" s="42">
        <f>SUM(H35:H36)</f>
        <v>6765</v>
      </c>
      <c r="I37" s="42">
        <f>SUM(I35:I36)</f>
        <v>4472</v>
      </c>
    </row>
    <row r="38" spans="2:9" ht="12.75">
      <c r="B38" s="30" t="s">
        <v>93</v>
      </c>
      <c r="F38" s="42"/>
      <c r="G38" s="42"/>
      <c r="H38" s="42"/>
      <c r="I38" s="42"/>
    </row>
    <row r="39" spans="3:9" ht="12.75">
      <c r="C39" s="43" t="s">
        <v>90</v>
      </c>
      <c r="F39" s="42">
        <v>0</v>
      </c>
      <c r="G39" s="42">
        <v>0</v>
      </c>
      <c r="H39" s="42">
        <v>0</v>
      </c>
      <c r="I39" s="42">
        <v>0</v>
      </c>
    </row>
    <row r="40" spans="3:9" ht="12.75">
      <c r="C40" s="43" t="s">
        <v>91</v>
      </c>
      <c r="F40" s="44">
        <v>0</v>
      </c>
      <c r="G40" s="44">
        <v>0</v>
      </c>
      <c r="H40" s="44">
        <v>0</v>
      </c>
      <c r="I40" s="44">
        <v>-625</v>
      </c>
    </row>
    <row r="41" spans="3:9" ht="12.75">
      <c r="C41" s="43"/>
      <c r="F41" s="36">
        <f>SUM(F39:F40)</f>
        <v>0</v>
      </c>
      <c r="G41" s="36">
        <f>SUM(G39:G40)</f>
        <v>0</v>
      </c>
      <c r="H41" s="36">
        <f>SUM(H39:H40)</f>
        <v>0</v>
      </c>
      <c r="I41" s="36">
        <f>SUM(I39:I40)</f>
        <v>-625</v>
      </c>
    </row>
    <row r="42" spans="2:9" ht="12.75">
      <c r="B42" s="30" t="s">
        <v>26</v>
      </c>
      <c r="F42" s="42"/>
      <c r="G42" s="42"/>
      <c r="H42" s="42"/>
      <c r="I42" s="42"/>
    </row>
    <row r="43" spans="3:9" ht="12.75">
      <c r="C43" s="43" t="s">
        <v>94</v>
      </c>
      <c r="F43" s="42">
        <v>-396</v>
      </c>
      <c r="G43" s="42">
        <v>-55</v>
      </c>
      <c r="H43" s="42">
        <v>-202</v>
      </c>
      <c r="I43" s="42">
        <v>90</v>
      </c>
    </row>
    <row r="44" spans="3:9" ht="12.75">
      <c r="C44" s="43" t="s">
        <v>95</v>
      </c>
      <c r="F44" s="44">
        <v>0</v>
      </c>
      <c r="G44" s="44">
        <v>0</v>
      </c>
      <c r="H44" s="44">
        <v>0</v>
      </c>
      <c r="I44" s="44">
        <v>0</v>
      </c>
    </row>
    <row r="45" spans="6:9" ht="12.75">
      <c r="F45" s="42">
        <f>SUM(F43:F44)</f>
        <v>-396</v>
      </c>
      <c r="G45" s="42">
        <f>SUM(G43:G44)</f>
        <v>-55</v>
      </c>
      <c r="H45" s="42">
        <f>SUM(H43:H44)</f>
        <v>-202</v>
      </c>
      <c r="I45" s="42">
        <f>SUM(I43:I44)</f>
        <v>90</v>
      </c>
    </row>
    <row r="46" spans="2:9" ht="12.75">
      <c r="B46" s="30" t="s">
        <v>138</v>
      </c>
      <c r="F46" s="42"/>
      <c r="G46" s="42"/>
      <c r="H46" s="42"/>
      <c r="I46" s="42"/>
    </row>
    <row r="47" spans="3:9" ht="12.75">
      <c r="C47" s="43" t="s">
        <v>90</v>
      </c>
      <c r="F47" s="42">
        <v>0</v>
      </c>
      <c r="G47" s="42">
        <v>0</v>
      </c>
      <c r="H47" s="42">
        <v>0</v>
      </c>
      <c r="I47" s="42">
        <v>0</v>
      </c>
    </row>
    <row r="48" spans="3:9" ht="12.75">
      <c r="C48" s="43" t="s">
        <v>91</v>
      </c>
      <c r="F48" s="44">
        <v>0</v>
      </c>
      <c r="G48" s="44">
        <v>0</v>
      </c>
      <c r="H48" s="44">
        <v>5</v>
      </c>
      <c r="I48" s="44">
        <v>4</v>
      </c>
    </row>
    <row r="49" spans="6:9" ht="12.75">
      <c r="F49" s="42">
        <f>SUM(F47:F48)</f>
        <v>0</v>
      </c>
      <c r="G49" s="42">
        <f>SUM(G47:G48)</f>
        <v>0</v>
      </c>
      <c r="H49" s="42">
        <f>SUM(H47:H48)</f>
        <v>5</v>
      </c>
      <c r="I49" s="42">
        <f>SUM(I47:I48)</f>
        <v>4</v>
      </c>
    </row>
    <row r="50" spans="6:9" ht="13.5" thickBot="1">
      <c r="F50" s="45">
        <f>+F49+F45+F41+F37</f>
        <v>2452</v>
      </c>
      <c r="G50" s="45">
        <f>+G49+G45+G41+G37</f>
        <v>34</v>
      </c>
      <c r="H50" s="45">
        <f>+H49+H45+H41+H37</f>
        <v>6568</v>
      </c>
      <c r="I50" s="45">
        <f>+I49+I45+I41+I37</f>
        <v>3941</v>
      </c>
    </row>
    <row r="52" spans="2:9" ht="54.75" customHeight="1">
      <c r="B52" s="57" t="s">
        <v>211</v>
      </c>
      <c r="C52" s="57"/>
      <c r="D52" s="57"/>
      <c r="E52" s="57"/>
      <c r="F52" s="57"/>
      <c r="G52" s="57"/>
      <c r="H52" s="57"/>
      <c r="I52" s="57"/>
    </row>
    <row r="54" spans="1:2" ht="12.75">
      <c r="A54" s="31">
        <v>6</v>
      </c>
      <c r="B54" s="32" t="s">
        <v>96</v>
      </c>
    </row>
    <row r="56" spans="2:9" ht="27" customHeight="1">
      <c r="B56" s="57" t="s">
        <v>177</v>
      </c>
      <c r="C56" s="57"/>
      <c r="D56" s="57"/>
      <c r="E56" s="57"/>
      <c r="F56" s="57"/>
      <c r="G56" s="57"/>
      <c r="H56" s="57"/>
      <c r="I56" s="57"/>
    </row>
    <row r="57" spans="2:9" ht="12.75">
      <c r="B57" s="34"/>
      <c r="C57" s="34"/>
      <c r="D57" s="34"/>
      <c r="E57" s="34"/>
      <c r="F57" s="34"/>
      <c r="G57" s="34"/>
      <c r="H57" s="34"/>
      <c r="I57" s="34"/>
    </row>
    <row r="58" spans="2:9" ht="12.75">
      <c r="B58" s="57" t="s">
        <v>176</v>
      </c>
      <c r="C58" s="57"/>
      <c r="D58" s="57"/>
      <c r="E58" s="57"/>
      <c r="F58" s="57"/>
      <c r="G58" s="57"/>
      <c r="H58" s="57"/>
      <c r="I58" s="57"/>
    </row>
    <row r="60" spans="1:2" ht="12.75">
      <c r="A60" s="31">
        <v>7</v>
      </c>
      <c r="B60" s="32" t="s">
        <v>97</v>
      </c>
    </row>
    <row r="62" spans="8:9" ht="25.5">
      <c r="H62" s="37" t="s">
        <v>89</v>
      </c>
      <c r="I62" s="37" t="s">
        <v>192</v>
      </c>
    </row>
    <row r="63" spans="8:9" ht="12.75">
      <c r="H63" s="31" t="s">
        <v>190</v>
      </c>
      <c r="I63" s="31" t="s">
        <v>190</v>
      </c>
    </row>
    <row r="64" spans="8:9" ht="12.75">
      <c r="H64" s="31" t="s">
        <v>28</v>
      </c>
      <c r="I64" s="31" t="s">
        <v>28</v>
      </c>
    </row>
    <row r="66" spans="2:9" ht="12.75">
      <c r="B66" s="30" t="s">
        <v>98</v>
      </c>
      <c r="H66" s="42">
        <v>565</v>
      </c>
      <c r="I66" s="42">
        <v>2261</v>
      </c>
    </row>
    <row r="67" spans="2:9" ht="12.75">
      <c r="B67" s="30" t="s">
        <v>99</v>
      </c>
      <c r="H67" s="42">
        <v>721</v>
      </c>
      <c r="I67" s="42">
        <v>806</v>
      </c>
    </row>
    <row r="68" spans="2:9" ht="13.5" thickBot="1">
      <c r="B68" s="30" t="s">
        <v>100</v>
      </c>
      <c r="H68" s="35">
        <v>416</v>
      </c>
      <c r="I68" s="35">
        <v>441</v>
      </c>
    </row>
    <row r="70" ht="12.75">
      <c r="I70" s="31" t="s">
        <v>28</v>
      </c>
    </row>
    <row r="72" spans="2:9" ht="12.75">
      <c r="B72" s="30" t="s">
        <v>101</v>
      </c>
      <c r="I72" s="42">
        <v>14407</v>
      </c>
    </row>
    <row r="73" spans="2:9" ht="12.75">
      <c r="B73" s="30" t="s">
        <v>102</v>
      </c>
      <c r="I73" s="42">
        <v>13135</v>
      </c>
    </row>
    <row r="74" spans="2:9" ht="13.5" thickBot="1">
      <c r="B74" s="30" t="s">
        <v>103</v>
      </c>
      <c r="I74" s="35">
        <v>9478</v>
      </c>
    </row>
    <row r="76" spans="1:2" ht="12.75">
      <c r="A76" s="31">
        <v>8</v>
      </c>
      <c r="B76" s="32" t="s">
        <v>104</v>
      </c>
    </row>
    <row r="78" spans="2:9" ht="68.25" customHeight="1">
      <c r="B78" s="51" t="s">
        <v>70</v>
      </c>
      <c r="C78" s="61" t="s">
        <v>217</v>
      </c>
      <c r="D78" s="63"/>
      <c r="E78" s="63"/>
      <c r="F78" s="63"/>
      <c r="G78" s="63"/>
      <c r="H78" s="63"/>
      <c r="I78" s="63"/>
    </row>
    <row r="80" spans="2:9" ht="55.5" customHeight="1">
      <c r="B80" s="33" t="s">
        <v>71</v>
      </c>
      <c r="C80" s="57" t="s">
        <v>220</v>
      </c>
      <c r="D80" s="57"/>
      <c r="E80" s="57"/>
      <c r="F80" s="57"/>
      <c r="G80" s="57"/>
      <c r="H80" s="57"/>
      <c r="I80" s="57"/>
    </row>
    <row r="82" spans="1:2" ht="12.75">
      <c r="A82" s="31">
        <v>9</v>
      </c>
      <c r="B82" s="32" t="s">
        <v>129</v>
      </c>
    </row>
    <row r="84" ht="12.75">
      <c r="B84" s="30" t="s">
        <v>130</v>
      </c>
    </row>
    <row r="86" ht="12.75">
      <c r="I86" s="31" t="s">
        <v>2</v>
      </c>
    </row>
    <row r="87" ht="12.75">
      <c r="I87" s="31" t="s">
        <v>190</v>
      </c>
    </row>
    <row r="88" ht="12.75">
      <c r="I88" s="31" t="s">
        <v>28</v>
      </c>
    </row>
    <row r="90" ht="12.75">
      <c r="B90" s="46" t="s">
        <v>165</v>
      </c>
    </row>
    <row r="92" spans="3:9" ht="13.5" thickBot="1">
      <c r="C92" s="30" t="s">
        <v>105</v>
      </c>
      <c r="I92" s="35">
        <v>13975</v>
      </c>
    </row>
    <row r="94" ht="12.75">
      <c r="B94" s="30" t="s">
        <v>164</v>
      </c>
    </row>
    <row r="96" spans="3:9" ht="13.5" thickBot="1">
      <c r="C96" s="30" t="s">
        <v>105</v>
      </c>
      <c r="I96" s="35">
        <v>7670</v>
      </c>
    </row>
    <row r="98" spans="1:2" ht="12.75">
      <c r="A98" s="31">
        <v>10</v>
      </c>
      <c r="B98" s="32" t="s">
        <v>131</v>
      </c>
    </row>
    <row r="100" spans="2:9" ht="34.5" customHeight="1">
      <c r="B100" s="61" t="s">
        <v>161</v>
      </c>
      <c r="C100" s="61"/>
      <c r="D100" s="61"/>
      <c r="E100" s="61"/>
      <c r="F100" s="61"/>
      <c r="G100" s="61"/>
      <c r="H100" s="61"/>
      <c r="I100" s="57"/>
    </row>
    <row r="102" spans="1:2" ht="12.75">
      <c r="A102" s="31">
        <v>11</v>
      </c>
      <c r="B102" s="32" t="s">
        <v>106</v>
      </c>
    </row>
    <row r="104" spans="2:9" ht="39" customHeight="1">
      <c r="B104" s="61" t="s">
        <v>213</v>
      </c>
      <c r="C104" s="57"/>
      <c r="D104" s="57"/>
      <c r="E104" s="57"/>
      <c r="F104" s="57"/>
      <c r="G104" s="57"/>
      <c r="H104" s="57"/>
      <c r="I104" s="57"/>
    </row>
    <row r="106" spans="2:9" ht="44.25" customHeight="1">
      <c r="B106" s="57" t="s">
        <v>214</v>
      </c>
      <c r="C106" s="57"/>
      <c r="D106" s="57"/>
      <c r="E106" s="57"/>
      <c r="F106" s="57"/>
      <c r="G106" s="57"/>
      <c r="H106" s="57"/>
      <c r="I106" s="57"/>
    </row>
    <row r="108" spans="1:2" ht="12.75">
      <c r="A108" s="31">
        <v>12</v>
      </c>
      <c r="B108" s="32" t="s">
        <v>72</v>
      </c>
    </row>
    <row r="110" spans="2:9" ht="44.25" customHeight="1">
      <c r="B110" s="59" t="s">
        <v>212</v>
      </c>
      <c r="C110" s="60"/>
      <c r="D110" s="60"/>
      <c r="E110" s="60"/>
      <c r="F110" s="60"/>
      <c r="G110" s="60"/>
      <c r="H110" s="60"/>
      <c r="I110" s="60"/>
    </row>
    <row r="112" spans="1:2" ht="12.75">
      <c r="A112" s="31">
        <v>13</v>
      </c>
      <c r="B112" s="32" t="s">
        <v>107</v>
      </c>
    </row>
    <row r="114" spans="2:3" ht="12.75">
      <c r="B114" s="30" t="s">
        <v>70</v>
      </c>
      <c r="C114" s="30" t="s">
        <v>108</v>
      </c>
    </row>
    <row r="116" spans="6:9" ht="25.5">
      <c r="F116" s="56"/>
      <c r="G116" s="56"/>
      <c r="H116" s="37" t="s">
        <v>89</v>
      </c>
      <c r="I116" s="37" t="s">
        <v>192</v>
      </c>
    </row>
    <row r="117" spans="6:9" ht="12.75">
      <c r="F117" s="31"/>
      <c r="G117" s="31"/>
      <c r="H117" s="31" t="s">
        <v>190</v>
      </c>
      <c r="I117" s="31" t="s">
        <v>190</v>
      </c>
    </row>
    <row r="118" spans="6:9" ht="12.75">
      <c r="F118" s="31"/>
      <c r="G118" s="31"/>
      <c r="H118" s="31"/>
      <c r="I118" s="31"/>
    </row>
    <row r="119" spans="3:9" ht="12.75">
      <c r="C119" s="30" t="s">
        <v>110</v>
      </c>
      <c r="H119" s="42">
        <v>1457</v>
      </c>
      <c r="I119" s="42">
        <v>5734</v>
      </c>
    </row>
    <row r="120" spans="3:9" ht="12.75">
      <c r="C120" s="30" t="s">
        <v>111</v>
      </c>
      <c r="H120" s="42">
        <v>114949</v>
      </c>
      <c r="I120" s="42">
        <v>114917</v>
      </c>
    </row>
    <row r="121" spans="3:9" ht="13.5" thickBot="1">
      <c r="C121" s="30" t="s">
        <v>112</v>
      </c>
      <c r="H121" s="47">
        <f>+H119/H120*100</f>
        <v>1.2675186387006412</v>
      </c>
      <c r="I121" s="47">
        <f>+I119/I120*100</f>
        <v>4.989688209751385</v>
      </c>
    </row>
    <row r="123" spans="2:3" ht="12.75">
      <c r="B123" s="30" t="s">
        <v>71</v>
      </c>
      <c r="C123" s="30" t="s">
        <v>113</v>
      </c>
    </row>
    <row r="125" spans="6:9" ht="25.5">
      <c r="F125" s="56"/>
      <c r="G125" s="56"/>
      <c r="H125" s="37" t="s">
        <v>89</v>
      </c>
      <c r="I125" s="37" t="s">
        <v>192</v>
      </c>
    </row>
    <row r="126" spans="6:9" ht="12.75">
      <c r="F126" s="31"/>
      <c r="G126" s="31"/>
      <c r="H126" s="31" t="s">
        <v>190</v>
      </c>
      <c r="I126" s="31" t="s">
        <v>190</v>
      </c>
    </row>
    <row r="127" spans="6:9" ht="12.75">
      <c r="F127" s="31"/>
      <c r="G127" s="31"/>
      <c r="H127" s="31" t="s">
        <v>5</v>
      </c>
      <c r="I127" s="31" t="s">
        <v>5</v>
      </c>
    </row>
    <row r="128" spans="6:9" ht="12.75">
      <c r="F128" s="31"/>
      <c r="G128" s="31"/>
      <c r="H128" s="31"/>
      <c r="I128" s="31"/>
    </row>
    <row r="129" spans="3:9" ht="12.75">
      <c r="C129" s="30" t="s">
        <v>109</v>
      </c>
      <c r="H129" s="42">
        <f>+H119</f>
        <v>1457</v>
      </c>
      <c r="I129" s="42">
        <f>+I119</f>
        <v>5734</v>
      </c>
    </row>
    <row r="130" spans="3:9" ht="18" customHeight="1">
      <c r="C130" s="54" t="s">
        <v>116</v>
      </c>
      <c r="D130" s="54"/>
      <c r="E130" s="54"/>
      <c r="F130" s="54"/>
      <c r="H130" s="42">
        <v>153</v>
      </c>
      <c r="I130" s="42">
        <v>615</v>
      </c>
    </row>
    <row r="131" spans="3:9" ht="28.5" customHeight="1">
      <c r="C131" s="54" t="s">
        <v>117</v>
      </c>
      <c r="D131" s="54"/>
      <c r="E131" s="54"/>
      <c r="F131" s="54"/>
      <c r="H131" s="42">
        <v>61</v>
      </c>
      <c r="I131" s="42">
        <v>246</v>
      </c>
    </row>
    <row r="132" spans="8:9" ht="12.75">
      <c r="H132" s="44"/>
      <c r="I132" s="44"/>
    </row>
    <row r="133" spans="8:9" ht="13.5" thickBot="1">
      <c r="H133" s="45">
        <f>+H131+H130+H129</f>
        <v>1671</v>
      </c>
      <c r="I133" s="45">
        <f>+I131+I130+I129</f>
        <v>6595</v>
      </c>
    </row>
    <row r="134" spans="8:9" ht="12.75">
      <c r="H134" s="42"/>
      <c r="I134" s="42"/>
    </row>
    <row r="135" spans="8:9" ht="12.75">
      <c r="H135" s="42"/>
      <c r="I135" s="42"/>
    </row>
    <row r="136" spans="3:9" ht="12.75">
      <c r="C136" s="30" t="s">
        <v>111</v>
      </c>
      <c r="H136" s="42">
        <f>H120</f>
        <v>114949</v>
      </c>
      <c r="I136" s="42">
        <f>I120</f>
        <v>114917</v>
      </c>
    </row>
    <row r="137" spans="3:9" ht="12.75">
      <c r="C137" s="30" t="s">
        <v>114</v>
      </c>
      <c r="H137" s="42">
        <v>28485</v>
      </c>
      <c r="I137" s="42">
        <v>28485</v>
      </c>
    </row>
    <row r="138" spans="8:9" ht="12.75">
      <c r="H138" s="44"/>
      <c r="I138" s="44"/>
    </row>
    <row r="139" spans="8:9" ht="13.5" thickBot="1">
      <c r="H139" s="45">
        <f>SUM(H136:H138)</f>
        <v>143434</v>
      </c>
      <c r="I139" s="45">
        <f>SUM(I136:I138)</f>
        <v>143402</v>
      </c>
    </row>
    <row r="140" spans="8:9" ht="12.75">
      <c r="H140" s="42"/>
      <c r="I140" s="42"/>
    </row>
    <row r="141" spans="3:9" ht="13.5" thickBot="1">
      <c r="C141" s="30" t="s">
        <v>115</v>
      </c>
      <c r="H141" s="47">
        <f>+H133/H139*100</f>
        <v>1.1649957471729158</v>
      </c>
      <c r="I141" s="47">
        <f>+I133/I139*100</f>
        <v>4.598959568206859</v>
      </c>
    </row>
    <row r="143" ht="29.25" customHeight="1"/>
  </sheetData>
  <mergeCells count="18">
    <mergeCell ref="B58:I58"/>
    <mergeCell ref="C130:F130"/>
    <mergeCell ref="C131:F131"/>
    <mergeCell ref="F116:G116"/>
    <mergeCell ref="F125:G125"/>
    <mergeCell ref="B106:I106"/>
    <mergeCell ref="C78:I78"/>
    <mergeCell ref="C80:I80"/>
    <mergeCell ref="B7:I7"/>
    <mergeCell ref="B18:I18"/>
    <mergeCell ref="B52:I52"/>
    <mergeCell ref="B110:I110"/>
    <mergeCell ref="B100:I100"/>
    <mergeCell ref="B104:I104"/>
    <mergeCell ref="B22:I22"/>
    <mergeCell ref="H30:I30"/>
    <mergeCell ref="B56:I56"/>
    <mergeCell ref="F30:G30"/>
  </mergeCells>
  <printOptions/>
  <pageMargins left="0.75" right="0.75" top="1" bottom="1" header="0.5" footer="0.5"/>
  <pageSetup horizontalDpi="600" verticalDpi="600" orientation="portrait" scale="70" r:id="rId1"/>
  <rowBreaks count="2" manualBreakCount="2">
    <brk id="59" max="255" man="1"/>
    <brk id="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Formis Computer Services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Khoo</dc:creator>
  <cp:keywords/>
  <dc:description/>
  <cp:lastModifiedBy>ChongSF</cp:lastModifiedBy>
  <cp:lastPrinted>2004-05-28T10:15:08Z</cp:lastPrinted>
  <dcterms:created xsi:type="dcterms:W3CDTF">2002-11-07T08:45:20Z</dcterms:created>
  <dcterms:modified xsi:type="dcterms:W3CDTF">2004-05-28T10:15:23Z</dcterms:modified>
  <cp:category/>
  <cp:version/>
  <cp:contentType/>
  <cp:contentStatus/>
</cp:coreProperties>
</file>